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업무자료\400_스타트업\410_연도별사업\2026\1. 계획\3. 품의\2. 2026년 미디어 스타트업 지원 사업 공고자료\"/>
    </mc:Choice>
  </mc:AlternateContent>
  <xr:revisionPtr revIDLastSave="0" documentId="13_ncr:1_{E8802E4E-222F-447F-A047-FA2DFC073400}" xr6:coauthVersionLast="36" xr6:coauthVersionMax="47" xr10:uidLastSave="{00000000-0000-0000-0000-000000000000}"/>
  <bookViews>
    <workbookView xWindow="0" yWindow="0" windowWidth="28800" windowHeight="12060" xr2:uid="{F2124EF5-090B-4A36-968C-9F6C6DBCFF44}"/>
  </bookViews>
  <sheets>
    <sheet name="1. 월별 지급 계획서" sheetId="4" r:id="rId1"/>
    <sheet name="2. 인건비 산출" sheetId="8" r:id="rId2"/>
    <sheet name="(참고)2025년 적용 SW기술자 평균임금" sheetId="9" r:id="rId3"/>
    <sheet name="(참고)직무체계 및 정의" sheetId="10" r:id="rId4"/>
    <sheet name="(수정금지) 회계 정산 및 검증 수수료 기준표" sheetId="6" state="hidden" r:id="rId5"/>
  </sheets>
  <definedNames>
    <definedName name="_xlnm.Print_Area" localSheetId="0">'1. 월별 지급 계획서'!$C$1:$L$37</definedName>
    <definedName name="_xlnm.Print_Titles" localSheetId="3">'(참고)직무체계 및 정의'!#REF!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8" l="1"/>
  <c r="J8" i="8"/>
  <c r="J4" i="8"/>
  <c r="J5" i="8"/>
  <c r="J6" i="8"/>
  <c r="J3" i="8"/>
  <c r="L35" i="4"/>
  <c r="E8" i="8"/>
  <c r="L31" i="4"/>
  <c r="L30" i="4"/>
  <c r="L24" i="4"/>
  <c r="L23" i="4"/>
  <c r="K34" i="4"/>
  <c r="J34" i="4"/>
  <c r="I34" i="4"/>
  <c r="H34" i="4"/>
  <c r="G34" i="4"/>
  <c r="F34" i="4"/>
  <c r="K33" i="4"/>
  <c r="J33" i="4"/>
  <c r="I33" i="4"/>
  <c r="H33" i="4"/>
  <c r="G33" i="4"/>
  <c r="F33" i="4"/>
  <c r="L33" i="4" s="1"/>
  <c r="K32" i="4"/>
  <c r="J32" i="4"/>
  <c r="I32" i="4"/>
  <c r="H32" i="4"/>
  <c r="G32" i="4"/>
  <c r="F32" i="4"/>
  <c r="K27" i="4"/>
  <c r="J27" i="4"/>
  <c r="I27" i="4"/>
  <c r="H27" i="4"/>
  <c r="G27" i="4"/>
  <c r="F27" i="4"/>
  <c r="K26" i="4"/>
  <c r="J26" i="4"/>
  <c r="I26" i="4"/>
  <c r="H26" i="4"/>
  <c r="G26" i="4"/>
  <c r="F26" i="4"/>
  <c r="L26" i="4" s="1"/>
  <c r="K25" i="4"/>
  <c r="J25" i="4"/>
  <c r="I25" i="4"/>
  <c r="H25" i="4"/>
  <c r="G25" i="4"/>
  <c r="F25" i="4"/>
  <c r="K19" i="4"/>
  <c r="K37" i="4" s="1"/>
  <c r="J19" i="4"/>
  <c r="J37" i="4" s="1"/>
  <c r="I19" i="4"/>
  <c r="I37" i="4" s="1"/>
  <c r="H19" i="4"/>
  <c r="H37" i="4" s="1"/>
  <c r="G19" i="4"/>
  <c r="F19" i="4"/>
  <c r="F37" i="4" s="1"/>
  <c r="K18" i="4"/>
  <c r="K36" i="4" s="1"/>
  <c r="J18" i="4"/>
  <c r="I18" i="4"/>
  <c r="I36" i="4" s="1"/>
  <c r="H18" i="4"/>
  <c r="H36" i="4" s="1"/>
  <c r="G18" i="4"/>
  <c r="F18" i="4"/>
  <c r="L16" i="4"/>
  <c r="L14" i="4"/>
  <c r="L12" i="4"/>
  <c r="L10" i="4"/>
  <c r="L8" i="4"/>
  <c r="F36" i="4" l="1"/>
  <c r="G36" i="4"/>
  <c r="J36" i="4"/>
  <c r="N18" i="4"/>
  <c r="L18" i="4"/>
  <c r="G37" i="4"/>
  <c r="L34" i="4"/>
  <c r="F38" i="4"/>
  <c r="L25" i="4"/>
  <c r="N27" i="4" s="1"/>
  <c r="L27" i="4"/>
  <c r="L32" i="4"/>
  <c r="H38" i="4" l="1"/>
  <c r="L19" i="4" l="1"/>
  <c r="I38" i="4"/>
  <c r="J38" i="4"/>
  <c r="L37" i="4"/>
  <c r="L36" i="4"/>
  <c r="G38" i="4"/>
  <c r="K38" i="4"/>
  <c r="E7" i="8"/>
  <c r="L38" i="4" l="1"/>
  <c r="L17" i="4"/>
  <c r="C5" i="4" l="1"/>
  <c r="B5" i="4" s="1"/>
  <c r="E5" i="4"/>
  <c r="L11" i="4"/>
  <c r="E4" i="8"/>
  <c r="K4" i="8" s="1"/>
  <c r="E5" i="8"/>
  <c r="E6" i="8"/>
  <c r="E3" i="8"/>
  <c r="L15" i="4" l="1"/>
  <c r="I20" i="4"/>
  <c r="J20" i="4"/>
  <c r="K20" i="4"/>
  <c r="K5" i="8" l="1"/>
  <c r="K6" i="8"/>
  <c r="K7" i="8"/>
  <c r="K8" i="8"/>
  <c r="K3" i="8"/>
  <c r="K9" i="8" l="1"/>
  <c r="I5" i="6"/>
  <c r="I6" i="6"/>
  <c r="I7" i="6"/>
  <c r="I8" i="6"/>
  <c r="I9" i="6"/>
  <c r="I4" i="6"/>
  <c r="H5" i="6" s="1"/>
  <c r="H6" i="6"/>
  <c r="H7" i="6"/>
  <c r="H8" i="6"/>
  <c r="H9" i="6"/>
  <c r="H4" i="6"/>
  <c r="D4" i="6"/>
  <c r="E4" i="6"/>
  <c r="D5" i="6"/>
  <c r="E5" i="6"/>
  <c r="D6" i="6"/>
  <c r="E6" i="6"/>
  <c r="D7" i="6"/>
  <c r="E7" i="6"/>
  <c r="D8" i="6"/>
  <c r="E8" i="6"/>
  <c r="D9" i="6"/>
  <c r="E9" i="6"/>
  <c r="L9" i="4" l="1"/>
  <c r="L13" i="4"/>
  <c r="G20" i="4"/>
  <c r="H20" i="4"/>
  <c r="F20" i="4"/>
  <c r="L20" i="4" l="1"/>
  <c r="D5" i="4" s="1"/>
  <c r="N20" i="4"/>
  <c r="N19" i="4"/>
  <c r="L22" i="4" l="1"/>
  <c r="N26" i="4" s="1"/>
  <c r="L21" i="4"/>
  <c r="N25" i="4" s="1"/>
  <c r="L29" i="4" l="1"/>
  <c r="L2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KPF 김준혁</author>
  </authors>
  <commentList>
    <comment ref="K35" authorId="0" shapeId="0" xr:uid="{45F7E696-9B6C-474B-9D9E-0793491DC199}">
      <text>
        <r>
          <rPr>
            <sz val="10"/>
            <color indexed="81"/>
            <rFont val="맑은 고딕"/>
            <family val="3"/>
            <charset val="129"/>
            <scheme val="major"/>
          </rPr>
          <t>상단에 기재된 회계검증비 기재(단위 절사 가능)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D1" authorId="0" shapeId="0" xr:uid="{7CC87177-3CA4-4269-BB94-4C4A46B8E161}">
      <text>
        <r>
          <rPr>
            <b/>
            <sz val="9"/>
            <color indexed="81"/>
            <rFont val="Tahoma"/>
            <family val="2"/>
          </rPr>
          <t>3,4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<sst xmlns="http://schemas.openxmlformats.org/spreadsheetml/2006/main" count="268" uniqueCount="224">
  <si>
    <t>이름</t>
    <phoneticPr fontId="2" type="noConversion"/>
  </si>
  <si>
    <t>5월</t>
    <phoneticPr fontId="2" type="noConversion"/>
  </si>
  <si>
    <t>6월</t>
  </si>
  <si>
    <t>7월</t>
  </si>
  <si>
    <t>8월</t>
  </si>
  <si>
    <t>9월</t>
  </si>
  <si>
    <t>10월</t>
  </si>
  <si>
    <t>합계</t>
    <phoneticPr fontId="2" type="noConversion"/>
  </si>
  <si>
    <t>지원금</t>
    <phoneticPr fontId="2" type="noConversion"/>
  </si>
  <si>
    <t>자부담</t>
    <phoneticPr fontId="2" type="noConversion"/>
  </si>
  <si>
    <t>구분</t>
    <phoneticPr fontId="2" type="noConversion"/>
  </si>
  <si>
    <t>인건비</t>
    <phoneticPr fontId="2" type="noConversion"/>
  </si>
  <si>
    <t>지원금</t>
    <phoneticPr fontId="2" type="noConversion"/>
  </si>
  <si>
    <t>자부담</t>
    <phoneticPr fontId="2" type="noConversion"/>
  </si>
  <si>
    <t>외주용역비</t>
    <phoneticPr fontId="2" type="noConversion"/>
  </si>
  <si>
    <t>회계검증비</t>
    <phoneticPr fontId="2" type="noConversion"/>
  </si>
  <si>
    <t>총 사업비</t>
    <phoneticPr fontId="2" type="noConversion"/>
  </si>
  <si>
    <t>10백만원 이상 20백만원 미만</t>
  </si>
  <si>
    <t>20백만원 이상 30백만원 미만</t>
  </si>
  <si>
    <t>30백만원 이상 40백만원 미만</t>
  </si>
  <si>
    <t>40백만원 이상 50백만원 미만</t>
  </si>
  <si>
    <t>50백만원 이상 75백만원 미만</t>
  </si>
  <si>
    <t>75백만원 이상 100백만원 미만</t>
  </si>
  <si>
    <t>사업규모</t>
    <phoneticPr fontId="2" type="noConversion"/>
  </si>
  <si>
    <t>수수료</t>
    <phoneticPr fontId="2" type="noConversion"/>
  </si>
  <si>
    <t>공급가액</t>
    <phoneticPr fontId="2" type="noConversion"/>
  </si>
  <si>
    <t>부가세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</si>
  <si>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</si>
  <si>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</si>
  <si>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</si>
  <si>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</si>
  <si>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열 추가, 삭제 시 수식 확인!</t>
    <phoneticPr fontId="2" type="noConversion"/>
  </si>
  <si>
    <t>수정금지!</t>
    <phoneticPr fontId="2" type="noConversion"/>
  </si>
  <si>
    <t>사업비</t>
    <phoneticPr fontId="2" type="noConversion"/>
  </si>
  <si>
    <t>합 계</t>
    <phoneticPr fontId="2" type="noConversion"/>
  </si>
  <si>
    <t>① IT기획자</t>
  </si>
  <si>
    <t>개월</t>
    <phoneticPr fontId="2" type="noConversion"/>
  </si>
  <si>
    <t>종료일</t>
    <phoneticPr fontId="2" type="noConversion"/>
  </si>
  <si>
    <t>시작일</t>
    <phoneticPr fontId="2" type="noConversion"/>
  </si>
  <si>
    <t>인건비
(D=min(A,A')*B*C)</t>
    <phoneticPr fontId="2" type="noConversion"/>
  </si>
  <si>
    <t>참여기간(C)</t>
    <phoneticPr fontId="2" type="noConversion"/>
  </si>
  <si>
    <t>참여율
(B)</t>
    <phoneticPr fontId="2" type="noConversion"/>
  </si>
  <si>
    <t>월급여
(A')</t>
    <phoneticPr fontId="2" type="noConversion"/>
  </si>
  <si>
    <t>기준단가
(A)</t>
    <phoneticPr fontId="2" type="noConversion"/>
  </si>
  <si>
    <t>직급</t>
    <phoneticPr fontId="2" type="noConversion"/>
  </si>
  <si>
    <t>성명</t>
    <phoneticPr fontId="2" type="noConversion"/>
  </si>
  <si>
    <t>No</t>
    <phoneticPr fontId="2" type="noConversion"/>
  </si>
  <si>
    <t>한국소프트웨어산업협회장</t>
    <phoneticPr fontId="2" type="noConversion"/>
  </si>
  <si>
    <r>
      <t>2024</t>
    </r>
    <r>
      <rPr>
        <sz val="13"/>
        <color rgb="FF000000"/>
        <rFont val="맑은 고딕"/>
        <family val="2"/>
        <charset val="129"/>
      </rPr>
      <t>년</t>
    </r>
    <r>
      <rPr>
        <sz val="13"/>
        <color rgb="FF000000"/>
        <rFont val="HCI Poppy"/>
        <family val="2"/>
      </rPr>
      <t xml:space="preserve">  12</t>
    </r>
    <r>
      <rPr>
        <sz val="13"/>
        <color rgb="FF000000"/>
        <rFont val="맑은 고딕"/>
        <family val="2"/>
        <charset val="129"/>
      </rPr>
      <t>월</t>
    </r>
    <r>
      <rPr>
        <sz val="13"/>
        <color rgb="FF000000"/>
        <rFont val="HCI Poppy"/>
        <family val="2"/>
      </rPr>
      <t xml:space="preserve">  3</t>
    </r>
    <r>
      <rPr>
        <sz val="13"/>
        <color rgb="FF000000"/>
        <rFont val="맑은 고딕"/>
        <family val="2"/>
        <charset val="129"/>
      </rPr>
      <t>일</t>
    </r>
    <phoneticPr fontId="2" type="noConversion"/>
  </si>
  <si>
    <t>[시행일] 2025년 1월 1일부터 2025년 12월 31일까지 적용</t>
    <phoneticPr fontId="2" type="noConversion"/>
  </si>
  <si>
    <t>&lt;본 평균임금을 SW사업대가 활용시 유의사항&gt;
 ※ 본 조사결과는 SW사업에서 SW기술자 인건비 평균 값임을 고려하여 활용 가능하며, 수·발주자간 자율적
    협의에 의해서도 유연하게 적용할 수 있음
 * SW기술자 평균임금은 소프트웨어진흥법 제46조(적정 대가 지급 등) 4항 ‘소프트웨어기술자의 인건비 
   기준’을 지칭함
 * SW기술자 평균임금은 기본급, 제수당, 상여금, 퇴직급여충당금, 법인부담금(4대보험)을 모두 포함한 결과임
 * 일평균임금은 월평균임금÷`24년 평균근무일수(20.6일), 시간평균임금은 일평균임금÷8시간 으로 각각 산정함 
 * 월평균 근무일수는 휴일, 법정공휴일 등을 제외한 업체가 응답한 근무일의 평균이며, 이는 개인의 휴가 사용
   여부와는 무관함       
 * SW기술자 평균임금은 전년 대비 4.2% 증가함
 * 25/75 백분위수는 조사된 직무별 임금의 구간, 분포에 대한 참고 값임(백분위수 : 백분위수는 크기가 있는      
   값들로 이뤄진 자료를 순서대로 나열했을 때 백분율로 나타낸 특정 위치의 값을 이르는 용어이다. 
   일반적으로 크기가 작은 것부터 나열하여 가장 작은 것을 0, 가장 큰 것을 100으로 한다.)</t>
    <phoneticPr fontId="2" type="noConversion"/>
  </si>
  <si>
    <t>정보보호관리자, 
침해사고대응전문가</t>
    <phoneticPr fontId="2" type="noConversion"/>
  </si>
  <si>
    <t>⑰ 정보보안전문가</t>
  </si>
  <si>
    <t>⑯ IT감리</t>
  </si>
  <si>
    <t>⑮ IT테스터</t>
  </si>
  <si>
    <t>⑭ IT품질관리자</t>
  </si>
  <si>
    <t>SW제품기획자, IT서비스기획자, IT기술영업</t>
  </si>
  <si>
    <t>⑫ IT지원기술자</t>
  </si>
  <si>
    <t>⑪ 정보시스템운용자</t>
  </si>
  <si>
    <t>임베디드SW개발자</t>
  </si>
  <si>
    <t>빅데이터개발자,
인공지능개발자</t>
    <phoneticPr fontId="2" type="noConversion"/>
  </si>
  <si>
    <t>⑧ UI/UX디자이너</t>
  </si>
  <si>
    <t>UI/UX기획자, UI/UX개발자</t>
  </si>
  <si>
    <t>⑦ UI/UX기획/개발자</t>
  </si>
  <si>
    <t>SW아키텍트, 데이터아키텍트, Infrastructure아키텍트, 
데이터베이스아키텍트</t>
    <phoneticPr fontId="2" type="noConversion"/>
  </si>
  <si>
    <t>⑥ IT아키텍트</t>
  </si>
  <si>
    <t>정보보호컨설턴트</t>
  </si>
  <si>
    <t>② IT컨설턴트</t>
  </si>
  <si>
    <t>포함직무</t>
  </si>
  <si>
    <t>시간평균임금(M/H)</t>
  </si>
  <si>
    <t>일평균임금
(M/D)</t>
    <phoneticPr fontId="2" type="noConversion"/>
  </si>
  <si>
    <t>월평균임금(M/M)</t>
    <phoneticPr fontId="2" type="noConversion"/>
  </si>
  <si>
    <t>구 분</t>
  </si>
  <si>
    <t>(단위: 원)</t>
    <phoneticPr fontId="2" type="noConversion"/>
  </si>
  <si>
    <t>【SW기술자 평균임금】</t>
    <phoneticPr fontId="2" type="noConversion"/>
  </si>
  <si>
    <t>침해사고 대응전문가, 디지털포렌식 전문가, 
모의해킹전문가, 정보보호 진단분석원,
IT security Engineer, 보안진단, CERT, 
취약점/약성코드 분석</t>
    <phoneticPr fontId="2" type="noConversion"/>
  </si>
  <si>
    <t>침해사고의 피해확산 방지를 위해 위협정보를 탐지하고, 시스템 복구와 예방 전략을 수립하는 일과 업무 및 서비스에 영향을 준 증거를 확보 후 분석하여 신속하게 대응하는 일이다.</t>
  </si>
  <si>
    <t>보안사고대응</t>
  </si>
  <si>
    <t>정보보호 관리자, 정보보호 전문가, 보안관리, 
보안기술 기획, 보안관제 기획, 
보안운영, 정보보안, 정보보호</t>
    <phoneticPr fontId="2" type="noConversion"/>
  </si>
  <si>
    <t>조직의 비전과 미션을 수행하기 위하여 정보 자산을 안정적으로 운영하는 데 필요한 보안정책울 수립하고 관련 법제도 준수, 보호관리 활동을 수행하며, 위험관리에 기반한 정보보호 대책을 도출하여 실행토록 관리하는 일이다　</t>
  </si>
  <si>
    <t>정보보호관리</t>
  </si>
  <si>
    <t>정보보안전문가</t>
  </si>
  <si>
    <t>정보보호</t>
  </si>
  <si>
    <t xml:space="preserve">IT감리원, IT감리사, IS감리원 </t>
    <phoneticPr fontId="2" type="noConversion"/>
  </si>
  <si>
    <t>감리발주자 및 피감리원의 이해관계로부터 독립된 자가 정보시스템의 효율성을 향상시키고 안전성을 확보하기 위하여 제2자의 관점에서 정보시스템의 기획, 구축 및 운영 등에 관한 사항을 종합적으로 점검하고 문제점이 개선 되도록 시정조치사항을 도출하고 확인 하는 일이다.</t>
  </si>
  <si>
    <t>IT감리</t>
  </si>
  <si>
    <t xml:space="preserve">IT테스터, SW테스터, Test Case 개발, 
소프트웨어 테스트 엔지니어 </t>
    <phoneticPr fontId="2" type="noConversion"/>
  </si>
  <si>
    <t>테스트를 효과적으로 수행하기 위해 필요한 기획, 진단 컨설팅, 계획, 환경구축, 실행, 결함관리, 문서화를 수행하고 관리하는 일이다.</t>
  </si>
  <si>
    <t>IT테스트</t>
  </si>
  <si>
    <t>IT테스터</t>
  </si>
  <si>
    <t>IT품질관리자, 데이터품질관리자, QA(Quality Assurance), QC(Quality Control),
품질관리(QAM), 게임QA, QA Engineer, 
제품 QA, 모바일 QA,
 개발 및 라이브 QA, 백엔드 QA</t>
    <phoneticPr fontId="20" type="noConversion"/>
  </si>
  <si>
    <t>IT품질목표를 달성하기 위하여 전사적인 품질정책 및 관리체계를 수립하고 품질향상을 위해 교육 및 관리활동 등을 수행하며, 프로젝트 차원에서의 품질보증 활동을 수행하는 일이다.</t>
  </si>
  <si>
    <t>IT품질관리</t>
  </si>
  <si>
    <t>IT품질관리자</t>
    <phoneticPr fontId="2" type="noConversion"/>
  </si>
  <si>
    <t>IT기술영업, IT솔루션영업, 소프트웨어 영업,
의료용 디지털 솔루션 영업, 기술영업</t>
    <phoneticPr fontId="20" type="noConversion"/>
  </si>
  <si>
    <t>정보기술 지식을 바탕으로 고객 관리 및 영업 전략을 수립, 사업기회를 창출하고 요구사항에 적합한 솔루션 제안으로 협상, 계약, 판매 및 사후 관리 등 IT 영업을 수행하는 일이다.</t>
  </si>
  <si>
    <t>IT기술영업</t>
  </si>
  <si>
    <t>IT서비스 기획자, 웹서비스 기획자, 모바일서비스 기획, 온라인서비스기획, 디지털서비스 기획</t>
    <phoneticPr fontId="20" type="noConversion"/>
  </si>
  <si>
    <t>정보기술 환경 분석을 통해 고객과 시장의 니즈에 맞는 IT서비스를 발굴하고, 제품 및 솔루션 융합으로 새로운 서비스를 기획하는 일이다.</t>
  </si>
  <si>
    <t>IT서비스기획</t>
  </si>
  <si>
    <t>SW제품 기획자, SW솔루션 기획자, Product Designer, Product Manager, Platform 기획</t>
    <phoneticPr fontId="20" type="noConversion"/>
  </si>
  <si>
    <t>기업의 경영전략을 바탕으로, SW 활용분야에 대한 기업 내/외부 환경, 요구 기술, 시장성 등을 분석하여 제품 전략을 수립하고, SW제품의 개발, 지원, 판매, 마케팅 계획을 수립, 운용하는 일이다.</t>
  </si>
  <si>
    <t>SW제품기획</t>
  </si>
  <si>
    <t>IT마케터</t>
  </si>
  <si>
    <t>IT마케팅</t>
  </si>
  <si>
    <t>기술지원 엔지니어, IT지원 기술자, 시스템 유지관리 지원기술자, IT헬프데스크 운용자</t>
    <phoneticPr fontId="20" type="noConversion"/>
  </si>
  <si>
    <t>정보기술 인프라에 대한 이해를 바탕으로 컴퓨터 하드웨어, 스토리지, 클라우드와 가상화, 네트워크 등 IT자원을 이용한 시스템의 구성과 장애처리를 지원하며 시스템 개선 및 정기점검 등을 통해 안정적인 컴퓨팅 인프라 운영을 지원하는 일이다.</t>
  </si>
  <si>
    <t>IT시스템기술지원</t>
    <phoneticPr fontId="2" type="noConversion"/>
  </si>
  <si>
    <t>IT지원기술자</t>
  </si>
  <si>
    <t>IT시스템 운용자, NW운용자, 서버운용자, 
웹마스터, 웹 운용자, 정보보안관제원, IS운용자, 
빅데이터엔지니어, 서버/스토리지/시스템 운영 SA, 
미들웨어 운영 SA, 가상화 서버 운영 SA, 
시스템 관제 운영, 시스템 엔지니어, 
전산시스템 운영 및 개발, 
Linux/Windows 시스템운영, 
퍼블릭 클라우드 인프라 운영, 클라우드 보안 운영,
빅데이터 플랫폼 엔지니어, VDI 구축/운영, 
Linux 구축/운영, 인프라담당자,
System Engineering Specialist, 시스템 운영 모니터링, 인프라 운영, 미들웨어 운영, 네트워크 운영, 보안관제, 서버/스토리지 Infrastructure 관리, 네트워크 관리,
Cloud 시스템 구축/운영, IT-네트워크 운영, 
리눅스 엔지니어, 플랫폼 운영, IDC 운영/관리, 
서버 엔지니어, 리눅스 구축 및 기술개발, 
IT 인프라 관리, 시스템 유지보수, 
메일/메신저 서버 운영, 
클라우드 시스템 운영, MES 시스템 운영</t>
    <phoneticPr fontId="20" type="noConversion"/>
  </si>
  <si>
    <t>시스템 요구사항을 분석하고 클라우드와 가상화, 시스템과 네트워크 및 스토리지 자원의 HW, SW 서비스 플랫폼을 구축, 운영, 관리하여 안정적 컴퓨팅 인프라 및 정보시스템의 운용을 담당하는 일이다.</t>
  </si>
  <si>
    <t>IT시스템관리</t>
  </si>
  <si>
    <t>NW 엔지니어, NW 구축, NW시스템분석가, 
NW시스템설계자, NW시스템개발자</t>
    <phoneticPr fontId="20" type="noConversion"/>
  </si>
  <si>
    <t>네트워크 환경을 분석하고 네트워크에 대한 토폴로지, 자원관리, 품질 관리를 설계하고 구성하는 일이다.</t>
  </si>
  <si>
    <t>NW엔지니어링</t>
  </si>
  <si>
    <t>데이터베이스 운용자, MSSQL DBA, DBA, 
클라우드/DB 관리자, 데이터 엔지니어</t>
    <phoneticPr fontId="20" type="noConversion"/>
  </si>
  <si>
    <t>데이터에 대한 요구사항으로부터 데이터베이스를 설계, 구축, 전환하고, 최적의 성능과 품질을 확보하도록 추이분석 등을 통하여 데이터베이스를 수정, 개선, 백업하는 등의 업무를 수행하는 일이다.</t>
  </si>
  <si>
    <t>데이터베이스관리</t>
    <phoneticPr fontId="2" type="noConversion"/>
  </si>
  <si>
    <t>정보시스템
운용자</t>
    <phoneticPr fontId="2" type="noConversion"/>
  </si>
  <si>
    <t>시스템 구축</t>
  </si>
  <si>
    <t>임베디드SW개발자, 임베디드SW분석가, 
임베디드SW설계자, 펌웨어 개발자,
임베디드 시스템 개발, HW &amp; 펌웨어 개발, STM32/PIC계열 등 관련 MCU개발,
인버터 펌웨어 개발, 시스템 제어 사양 개발, 
SW 개발(Device Driver),
Embedded OS기반 응용 SW개발, 
SoC 플랫폼 개발</t>
    <phoneticPr fontId="20" type="noConversion"/>
  </si>
  <si>
    <t>하드웨어 플랫폼에 대한 이해를 바탕으로 플랫폼별 운영체제 이식과 펌웨어, 디바이스 드라이버, 애플리케이션 등의 SW를 개발하고, 하드웨어 플랫폼 최적화를 수행하는 일이다.</t>
  </si>
  <si>
    <t>임베디드SW개발</t>
  </si>
  <si>
    <t xml:space="preserve">시스템SW개발자, 시스템SW분석가, 시스템SW설계자, OS개발자, 시스템 프로그래머 </t>
    <phoneticPr fontId="20" type="noConversion"/>
  </si>
  <si>
    <t>운영체제 환경에서 시스템 자원을 제어 및 관리하는 소프트웨어와 응용프로그램의 동작을 위한 시스템 플랫폼의 요구사항 분석 및 설계, 구현, 배포를 수행하는 일이다.</t>
  </si>
  <si>
    <t>시스템SW개발</t>
  </si>
  <si>
    <t>시스템SW개발자</t>
    <phoneticPr fontId="2" type="noConversion"/>
  </si>
  <si>
    <t>SW개발</t>
  </si>
  <si>
    <t>*타 직무에서 수행하는 분석, 설계 업무의 혼선 방지를 위해 아래의 주석을 표시함
1)분석 : 구현하고자 하는 애플리케이션의 요구사항을 도출, 분석, 명세화 및 요구사항 검증을 수행하는 능력
2)설계 : 요구사항 확인을 통한 상세분석 결과, SW아키텍쳐 가이드라인 및 SW 아키텍처 산출물에 의거하여 이에 따른 애플리케이션 구현을 수행하기 위해 공통 모듈 설계, 타 시스템 연동에 대하여 상세 설계하는 능력</t>
    <phoneticPr fontId="2" type="noConversion"/>
  </si>
  <si>
    <t>응용SW 분석가, 응용SW 설계자, 모바일 개발자, 
모바일 앱 개발자, 어플리케이션 개발자, 
웹 개발자, 빅데이터 개발자, 인공지능 SW개발자, 
하둡기반 빅데이터 분석 시스템 개발,
프론트엔드 개발, 프레임워크/미들웨어/응용 SW개발, 파이썬 웹 서버 개발자, 파이썬 기반 데이터 처리, 
클라이언트 프로그래머, 클라이언트 개발,
클라우드 서비스 플랫폼 개발, 정보시스템 개발/운영, 전산시스템 개발, 인공지능 엔지니어, 
윈도우 어플리케이션 개발, 웹사이트 유지보수/개발,
웹사이트 서비스 개발, 웹 프론트 개발, 
웹 프로그램 유지보수 및 개발, 웹 백엔드 개발, 
영상통화 서버 개발, 에너지 데이터 분석 및 개발, 
안드로이드 개발자, 솔루션개발 및 구축, 솔루션 엔지니어, 솔루션 개발(웹 개발), 솔루션 개발(서버 개발),
소프트웨어 공학 엔지니어, 서비스 Server 개발, 
사업화연계연구개발자, 빅데이터 플랫폼 및 JAVA 개발, 블록체인 기반 서비스개발, 뱅킹 서비스 개발 및 운영, 백엔드 테크니컬 프로그래머, 백엔드 웹 개발, 
백엔드 시스템 개발, 백엔드 개발자,
모빌리티 플랫폼 개발, 모바일 프론트 엔드 개발, 
모바일 채널 서비스 개발 및 운영,
머신러닝 엔지니어, 메시징 솔루션 개발, 
딥러닝/컴퓨터 비전 개발,
딥러닝 응용 어플리케이션 개발, 딥러닝 연구 개발, 
딥러닝 네트워크 모델 및 자체 프레임워크 개발, 
데브옵스 개발, 금융IT 서비스 개발 및 운영, 
검색 서비스 개발, Web Developer, VR/AR 개발, 
VB 개발자, VAN서비스개발, SW 개발 및 배포,
Software Developer, SM 운영 유지보수, SDK 개발자, SAP ERP 구축/운영, Salesforce 개발, RPA 개발, REACT 개발, PYTHON 개발, PHP 웹 개발자,
PHP 백엔드 개발자, PHP 및 JAVA 개발, 
LMS웹사이트 개발(ASP, ASP.net),
Javascript Developer, JAVA/JSP 개발, 
JAVA 웹프로그래머, JAVA 웹개발자,
IoT 플랫폼 개발, JAVA 서버/프런트 개발, 
JAVA 서버/웹 개발, JAVA 개발자,
JAVA 개발 및 유지보수, JAVA WEB/Mobile 개발자, Java jsp 프론트엔드/백엔드 개발,
IOS앱 개발, IOS, Android 개발, iOS Developer, 
Front-End 개발자, Front-end Developer,
Framework 개발, ERP시스템 개발, ERP 개발 및 유지보수, DW Data Engineer,
DevOps 개발, Developer, Deep Learning R&amp;D Engineer, Data Platform Engineer,
CRM 솔루션 개발, Cloud 개발, C#/ASP.NET/MVC/JAVA 개발, C# 개발자,
Backend Developer, APP 서버개발, Android Developer, AI기반 개인화 추천 시스템 개발
AI 솔루션 연구개발, AI 딥러닝, 머신러닝 개발, 
AI 기획 및 개발, AI SW/Dataset 개발,
AI Platform Engineer, .NET, C3, ASP.NET 개발</t>
    <phoneticPr fontId="2" type="noConversion"/>
  </si>
  <si>
    <r>
      <t>컴퓨터 프로그래밍 언어로 응용소프트웨어의 분석</t>
    </r>
    <r>
      <rPr>
        <vertAlign val="superscript"/>
        <sz val="10"/>
        <color rgb="FF000000"/>
        <rFont val="돋움"/>
        <family val="3"/>
        <charset val="129"/>
      </rPr>
      <t>1)</t>
    </r>
    <r>
      <rPr>
        <sz val="10"/>
        <color rgb="FF000000"/>
        <rFont val="돋움"/>
        <family val="3"/>
        <charset val="129"/>
      </rPr>
      <t>, 설계</t>
    </r>
    <r>
      <rPr>
        <vertAlign val="superscript"/>
        <sz val="10"/>
        <color rgb="FF000000"/>
        <rFont val="돋움"/>
        <family val="3"/>
        <charset val="129"/>
      </rPr>
      <t>2)</t>
    </r>
    <r>
      <rPr>
        <sz val="10"/>
        <color rgb="FF000000"/>
        <rFont val="돋움"/>
        <family val="3"/>
        <charset val="129"/>
      </rPr>
      <t>, 구현 및 테스트, 배포 등을 통해 제품의 기능을 개발하고 개선하는 일이다.</t>
    </r>
  </si>
  <si>
    <t>응용SW개발</t>
  </si>
  <si>
    <t>응용SW개발자</t>
    <phoneticPr fontId="2" type="noConversion"/>
  </si>
  <si>
    <t>UI/UX 디자이너, 웹디자이너, 그래픽디자이너, 
웹콘텐츠 디자이너, UI/UX 설계</t>
    <phoneticPr fontId="20" type="noConversion"/>
  </si>
  <si>
    <t xml:space="preserve">UI/UX 디자인의 매체별 트렌드, 사용자 경험 분석을 통해 디자인 전략 및 콘셉트를 도출하고 UI 디자인 요소를 다양한 기법을 활용해 시각화하여 사용자 요구를 검증하고 매체별 최적화된 디자인과 사용성을 제공하는 일이다. </t>
  </si>
  <si>
    <t>UI/UX디자인</t>
  </si>
  <si>
    <t>UI/UX
디자인</t>
    <phoneticPr fontId="2" type="noConversion"/>
  </si>
  <si>
    <t>UI/UX 개발자, 웹퍼블리셔, 퍼블리셔&amp;프론트 개발자,
 Web&amp;Mobile 퍼블리싱, 홈페이지 웹 퍼블리싱</t>
    <phoneticPr fontId="20" type="noConversion"/>
  </si>
  <si>
    <t>사용자의 이용형태 및 기술환경을 분석하여, 사용자 인터페이스(UI/UX)의 기획 및 아키텍처를 구축하고, 프로토타입 검증, 설계 및 구현 과정을 통해 효과적인 UI/UX를 개발하는 일이다.</t>
  </si>
  <si>
    <t>UI/UX개발</t>
  </si>
  <si>
    <t>UI/UX 기획자, UI/UX분석가, 웹기획자, App 기획자, 모바일 앱서비스 기획자</t>
    <phoneticPr fontId="20" type="noConversion"/>
  </si>
  <si>
    <t>서비스의 본질적 특성에 대한 이해를 기반으로 트렌드 분석, 사용자 이용 행태 분석 등을 통해 이해관계자 및 사용자의 요구를 발굴하고 사용성을 극대화 할 수 있는 UI/UX를 설계 및 검증하여 서비스의 목적과 용도에 맞게 최적화 된 UI를 제공하는 일이다.</t>
  </si>
  <si>
    <t>UI/UX기획</t>
  </si>
  <si>
    <t>UI/UX
기획/개발</t>
    <phoneticPr fontId="2" type="noConversion"/>
  </si>
  <si>
    <t>SW개발</t>
    <phoneticPr fontId="2" type="noConversion"/>
  </si>
  <si>
    <t>데이터 아키텍트, 데이터 모델러, 
데이터베이스 설계자, 데이터베이스 아키텍트, 
데이터 설계자, DW설계자, 빅데이터아키텍트, 
데이터 기술자, 데이터 전략 수립 담당자</t>
    <phoneticPr fontId="20" type="noConversion"/>
  </si>
  <si>
    <t>데이터를 구조적 관점에서 설계, 생성, 배치, 관리하며, 다양한 데이터 엔터티뿐만 아니라 해당 데이터를 처리하는 애플리케이션에 의해 데이터가 저장, 소비, 통합 및 관리될 수 있도록 체계화하는 일이다.</t>
  </si>
  <si>
    <t>데이터아키텍처</t>
  </si>
  <si>
    <t>Infrastructure아키텍트, 
네트워크 아키텍트, 시스템 아키텍트, 
테크니컬 아키텍트, 클라우드 시스템 엔지니어,
퍼블릭 클라우드 아키텍트</t>
    <phoneticPr fontId="20" type="noConversion"/>
  </si>
  <si>
    <t>하드웨어, 미들웨어, 네트워크, 클라우드를 포함하는 인프라를 설계, 구성하여 모든 지원들의 적합성 및 신뢰성 있는 서비스를 제공할 수 있도록 체계화하는 일이다.</t>
  </si>
  <si>
    <t>Infrastructure</t>
  </si>
  <si>
    <t>SW 아키텍트, 솔루션 아키텍트, 
웹 아키텍트, 어플리케이션 아키텍트</t>
    <phoneticPr fontId="20" type="noConversion"/>
  </si>
  <si>
    <t>SW의 기능, 성능, 보안 등의 품질을 보장하고 SW를 구성하는 요소와 관계를 분석, 설계하여 전체적인 SW 구조를 체계화하는 일이다.　</t>
  </si>
  <si>
    <t>SW아키텍처</t>
  </si>
  <si>
    <t>IT아키텍트</t>
  </si>
  <si>
    <t>IT아키텍처</t>
  </si>
  <si>
    <t>IT PM, Agile Coach, 프로젝트 관리, PL, 
PM(Project Manager)</t>
    <phoneticPr fontId="20" type="noConversion"/>
  </si>
  <si>
    <t>IT프로젝트 인도물의 납기 준수를 위하여 프로젝트를 기획하고, 범위, 일정, 원가, 인적자원, 품질, 위험, 의사소통, 조달, 변경, 보안, 정보시스템 성과 등을 통합 관리하는 일이다.　</t>
  </si>
  <si>
    <t>IT프로젝트관리</t>
  </si>
  <si>
    <t>IT PM</t>
  </si>
  <si>
    <t>데이터 기획자, 데이터최고책임자(CDO), 
Search Developer, Data Scientist(과학자),
데이터 분석 전문가, Data Analysis, 
데이터 사이언스, 데이터 분석가,
데이터분석/컨설팅, 금융 데이터 분석, 
데이터 분석 및 가공, 빅데이터 처리-분석</t>
    <phoneticPr fontId="20" type="noConversion"/>
  </si>
  <si>
    <t>데이터 이해 및 처리 기술에 대한 기본지식을 바탕으로 데이터 분석 기획, 데이터 분석, 데이터 시각화 업무를 수행하고 이를 통해 프로세스 혁신 및 마케팅 전략 결정 등의 과학적 의사결정을 지원하는 일이다.</t>
  </si>
  <si>
    <t>데이터분석</t>
  </si>
  <si>
    <t>데이터분석가</t>
  </si>
  <si>
    <t>*타 직무에서 수행하는 분석, 설계 업무의 혼선 방지를 위해 아래의 주석을 표시함
1)분석 : 조직 내·외부의 경영 환경에 영향을 주는 고객과 경쟁기업, 산업동향, 내부 역량을 분석하는 능력</t>
    <phoneticPr fontId="2" type="noConversion"/>
  </si>
  <si>
    <t xml:space="preserve">업무분석가, 비즈니스분석가 </t>
    <phoneticPr fontId="2" type="noConversion"/>
  </si>
  <si>
    <r>
      <t>조직의 비전과 목표, 구조, 정책 등의 이해를 바탕으로 업무 요구사항을 도출하고 분석</t>
    </r>
    <r>
      <rPr>
        <vertAlign val="superscript"/>
        <sz val="10"/>
        <color rgb="FF000000"/>
        <rFont val="돋움"/>
        <family val="3"/>
        <charset val="129"/>
      </rPr>
      <t>1)</t>
    </r>
    <r>
      <rPr>
        <sz val="10"/>
        <color rgb="FF000000"/>
        <rFont val="돋움"/>
        <family val="3"/>
        <charset val="129"/>
      </rPr>
      <t>하여, 목적에 부합하는 대응전략 수립하는 일이다.</t>
    </r>
  </si>
  <si>
    <t>업무분석</t>
  </si>
  <si>
    <t xml:space="preserve">업무분석가 </t>
  </si>
  <si>
    <t>정보보호컨설턴트, 보안 컨설팅, 
정보보호컨설팅 컨설턴트</t>
    <phoneticPr fontId="20" type="noConversion"/>
  </si>
  <si>
    <r>
      <t>주요 정보자산을 보호하기 위한 관리적, 물리적, 기술적 영역의 보안 요구사항과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돋움"/>
        <family val="3"/>
        <charset val="129"/>
      </rPr>
      <t xml:space="preserve">사전 정의된 프로세스에 대해 객관적인 충족여부를 검증하고 자문하는 일이다. </t>
    </r>
  </si>
  <si>
    <t>정보보호컨설팅</t>
  </si>
  <si>
    <t>IT컨설턴트, IS컨설턴트</t>
    <phoneticPr fontId="20" type="noConversion"/>
  </si>
  <si>
    <t>조직의 목표를 달성하는데 도움이 될 수 있도록, 객관적인 시각에서 조직 경영 환경을 이해하고 대상 업무 및 정보시스템을 분석하여 개선 방안을 지도, 자문 및 상담을 수행하는 일이다.　</t>
  </si>
  <si>
    <t>정보기술컨설팅</t>
    <phoneticPr fontId="2" type="noConversion"/>
  </si>
  <si>
    <t>IT컨설턴트</t>
  </si>
  <si>
    <t>IT기획, IT 인프라기획, IT전략</t>
    <phoneticPr fontId="20" type="noConversion"/>
  </si>
  <si>
    <t>조직의 경영목표를 달성하기 위하여 IT전략을 기획하고, 거버넌스, 투자성과분석, 운영 정책, R&amp;D, 프로세스, 아키텍처 등 분야 별 전략을 수립하는 일이다.</t>
  </si>
  <si>
    <t>정보기술기획</t>
  </si>
  <si>
    <t>IT기획자</t>
  </si>
  <si>
    <t>IT컨설팅 및 기획</t>
    <phoneticPr fontId="2" type="noConversion"/>
  </si>
  <si>
    <t>유관직업 예시</t>
    <phoneticPr fontId="2" type="noConversion"/>
  </si>
  <si>
    <t xml:space="preserve">직무 정의 </t>
  </si>
  <si>
    <t>ITSQF 직무</t>
  </si>
  <si>
    <t>조사용 직무</t>
  </si>
  <si>
    <t>직종</t>
  </si>
  <si>
    <t>번호</t>
  </si>
  <si>
    <t>ITSQF 직무체계 및 정의</t>
    <phoneticPr fontId="2" type="noConversion"/>
  </si>
  <si>
    <t>장비임차비</t>
    <phoneticPr fontId="2" type="noConversion"/>
  </si>
  <si>
    <t xml:space="preserve"> IT기획자</t>
    <phoneticPr fontId="2" type="noConversion"/>
  </si>
  <si>
    <t>⑦ UI/UX기획/개발자</t>
    <phoneticPr fontId="2" type="noConversion"/>
  </si>
  <si>
    <t>UI/UX기획/개발자</t>
    <phoneticPr fontId="2" type="noConversion"/>
  </si>
  <si>
    <t>③ 업무분석가</t>
    <phoneticPr fontId="2" type="noConversion"/>
  </si>
  <si>
    <t>업무분석가</t>
    <phoneticPr fontId="2" type="noConversion"/>
  </si>
  <si>
    <t>소계</t>
    <phoneticPr fontId="2" type="noConversion"/>
  </si>
  <si>
    <t>지원금</t>
    <phoneticPr fontId="2" type="noConversion"/>
  </si>
  <si>
    <t>자부담</t>
    <phoneticPr fontId="2" type="noConversion"/>
  </si>
  <si>
    <t>총계</t>
    <phoneticPr fontId="2" type="noConversion"/>
  </si>
  <si>
    <t>DB 전처리</t>
  </si>
  <si>
    <t>프록시 서버</t>
    <phoneticPr fontId="2" type="noConversion"/>
  </si>
  <si>
    <t>홍길동</t>
    <phoneticPr fontId="2" type="noConversion"/>
  </si>
  <si>
    <t>김철수</t>
    <phoneticPr fontId="2" type="noConversion"/>
  </si>
  <si>
    <t>김영희</t>
    <phoneticPr fontId="2" type="noConversion"/>
  </si>
  <si>
    <t>홍길동</t>
    <phoneticPr fontId="2" type="noConversion"/>
  </si>
  <si>
    <t>작성 체크리스트</t>
    <phoneticPr fontId="2" type="noConversion"/>
  </si>
  <si>
    <t>자부담 비율
10% 이상 편성</t>
    <phoneticPr fontId="2" type="noConversion"/>
  </si>
  <si>
    <t>충족여부</t>
    <phoneticPr fontId="2" type="noConversion"/>
  </si>
  <si>
    <t>자부담 비율</t>
    <phoneticPr fontId="2" type="noConversion"/>
  </si>
  <si>
    <t>인건비 
50% 이상 편성</t>
    <phoneticPr fontId="2" type="noConversion"/>
  </si>
  <si>
    <t>회계검증비</t>
    <phoneticPr fontId="2" type="noConversion"/>
  </si>
  <si>
    <t>VAT 제외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</si>
  <si>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</si>
  <si>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</si>
  <si>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</si>
  <si>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 xml:space="preserve">[기업명]_월별 지급 계획서 </t>
    <phoneticPr fontId="2" type="noConversion"/>
  </si>
  <si>
    <t>2026년 적용 SW기술자 평균임금 공표</t>
    <phoneticPr fontId="2" type="noConversion"/>
  </si>
  <si>
    <t xml:space="preserve">통계법 제27조(통계의 공표)에 따라 『2025년 SW기술자 임금실태조사 (통계승인 제375001호)』의 결과로 다음과 같이 SW기술자 평균임금을 공표합니다. </t>
    <phoneticPr fontId="2" type="noConversion"/>
  </si>
  <si>
    <t>① IT기획자</t>
    <phoneticPr fontId="2" type="noConversion"/>
  </si>
  <si>
    <t>④ 데이터분석가</t>
    <phoneticPr fontId="2" type="noConversion"/>
  </si>
  <si>
    <t>⑤ IT PM</t>
    <phoneticPr fontId="2" type="noConversion"/>
  </si>
  <si>
    <t>⑨ 응용SW개발자</t>
    <phoneticPr fontId="2" type="noConversion"/>
  </si>
  <si>
    <t>⑩ 시스템SW개발자</t>
    <phoneticPr fontId="2" type="noConversion"/>
  </si>
  <si>
    <t>데이터베이스운용자, NW엔지니어, IT시스템운용자</t>
    <phoneticPr fontId="2" type="noConversion"/>
  </si>
  <si>
    <t>⑬ IT마케터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</si>
</sst>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00&quot;원&quot;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3"/>
      <color rgb="FF000000"/>
      <name val="HCI Poppy"/>
      <family val="2"/>
    </font>
    <font>
      <sz val="13"/>
      <color rgb="FF000000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shadow/>
      <sz val="17"/>
      <color rgb="FF000000"/>
      <name val="HY헤드라인M"/>
      <family val="1"/>
      <charset val="129"/>
    </font>
    <font>
      <shadow/>
      <u/>
      <sz val="20"/>
      <color rgb="FF000000"/>
      <name val="HY헤드라인M"/>
      <family val="1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.5"/>
      <color rgb="FF000000"/>
      <name val="돋움"/>
      <family val="3"/>
      <charset val="129"/>
    </font>
    <font>
      <sz val="5"/>
      <color rgb="FF000000"/>
      <name val="돋움"/>
      <family val="3"/>
      <charset val="129"/>
    </font>
    <font>
      <vertAlign val="superscript"/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u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363636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inor"/>
    </font>
    <font>
      <i/>
      <sz val="10"/>
      <color theme="8" tint="-0.249977111117893"/>
      <name val="맑은 고딕"/>
      <family val="3"/>
      <charset val="129"/>
      <scheme val="minor"/>
    </font>
    <font>
      <i/>
      <sz val="11"/>
      <color theme="8" tint="-0.249977111117893"/>
      <name val="맑은 고딕"/>
      <family val="3"/>
      <charset val="129"/>
      <scheme val="minor"/>
    </font>
    <font>
      <sz val="9"/>
      <color indexed="81"/>
      <name val="Tahoma"/>
      <family val="2"/>
    </font>
    <font>
      <sz val="10"/>
      <color indexed="8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4" fillId="0" borderId="2" xfId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1" fontId="0" fillId="3" borderId="2" xfId="0" applyNumberFormat="1" applyFill="1" applyBorder="1" applyAlignment="1">
      <alignment horizontal="center" vertical="center"/>
    </xf>
    <xf numFmtId="1" fontId="0" fillId="0" borderId="0" xfId="0" applyNumberFormat="1">
      <alignment vertical="center"/>
    </xf>
    <xf numFmtId="41" fontId="4" fillId="3" borderId="2" xfId="1" applyFont="1" applyFill="1" applyBorder="1">
      <alignment vertical="center"/>
    </xf>
    <xf numFmtId="0" fontId="3" fillId="5" borderId="2" xfId="0" applyFont="1" applyFill="1" applyBorder="1" applyAlignment="1">
      <alignment horizontal="center" vertical="center"/>
    </xf>
    <xf numFmtId="41" fontId="4" fillId="5" borderId="2" xfId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justify" vertical="center" wrapText="1"/>
    </xf>
    <xf numFmtId="0" fontId="19" fillId="0" borderId="1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21" fillId="0" borderId="21" xfId="0" applyFont="1" applyBorder="1" applyAlignment="1">
      <alignment horizontal="justify" vertical="center" wrapText="1"/>
    </xf>
    <xf numFmtId="0" fontId="22" fillId="0" borderId="21" xfId="0" applyFont="1" applyBorder="1" applyAlignment="1">
      <alignment horizontal="justify" vertical="center" wrapText="1"/>
    </xf>
    <xf numFmtId="0" fontId="19" fillId="7" borderId="2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2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41" fontId="4" fillId="9" borderId="2" xfId="1" applyFont="1" applyFill="1" applyBorder="1">
      <alignment vertical="center"/>
    </xf>
    <xf numFmtId="41" fontId="0" fillId="0" borderId="0" xfId="0" applyNumberFormat="1">
      <alignment vertical="center"/>
    </xf>
    <xf numFmtId="0" fontId="5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41" fontId="4" fillId="4" borderId="31" xfId="1" applyFont="1" applyFill="1" applyBorder="1" applyAlignment="1">
      <alignment vertical="center"/>
    </xf>
    <xf numFmtId="41" fontId="4" fillId="4" borderId="32" xfId="1" applyFont="1" applyFill="1" applyBorder="1" applyAlignment="1">
      <alignment vertical="center"/>
    </xf>
    <xf numFmtId="41" fontId="4" fillId="4" borderId="30" xfId="1" applyFont="1" applyFill="1" applyBorder="1" applyAlignment="1">
      <alignment vertical="center"/>
    </xf>
    <xf numFmtId="41" fontId="4" fillId="4" borderId="30" xfId="1" applyFont="1" applyFill="1" applyBorder="1">
      <alignment vertical="center"/>
    </xf>
    <xf numFmtId="41" fontId="5" fillId="2" borderId="20" xfId="0" applyNumberFormat="1" applyFont="1" applyFill="1" applyBorder="1">
      <alignment vertical="center"/>
    </xf>
    <xf numFmtId="41" fontId="5" fillId="2" borderId="2" xfId="0" applyNumberFormat="1" applyFont="1" applyFill="1" applyBorder="1">
      <alignment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10" fontId="11" fillId="0" borderId="38" xfId="0" applyNumberFormat="1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41" fontId="32" fillId="0" borderId="2" xfId="1" applyFont="1" applyFill="1" applyBorder="1">
      <alignment vertical="center"/>
    </xf>
    <xf numFmtId="41" fontId="32" fillId="5" borderId="2" xfId="1" applyFont="1" applyFill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177" fontId="11" fillId="0" borderId="37" xfId="1" applyNumberFormat="1" applyFont="1" applyBorder="1" applyAlignment="1">
      <alignment horizontal="center" vertical="center"/>
    </xf>
    <xf numFmtId="177" fontId="11" fillId="0" borderId="38" xfId="1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31" fillId="0" borderId="43" xfId="0" applyFont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31" fontId="13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center" vertical="center" wrapText="1"/>
    </xf>
    <xf numFmtId="3" fontId="24" fillId="0" borderId="11" xfId="0" applyNumberFormat="1" applyFont="1" applyBorder="1" applyAlignment="1">
      <alignment horizontal="center" vertical="center" wrapText="1"/>
    </xf>
    <xf numFmtId="3" fontId="24" fillId="0" borderId="8" xfId="0" applyNumberFormat="1" applyFont="1" applyBorder="1" applyAlignment="1">
      <alignment horizontal="center" vertical="center" wrapText="1"/>
    </xf>
    <xf numFmtId="3" fontId="24" fillId="0" borderId="5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6" fillId="6" borderId="15" xfId="0" applyFont="1" applyFill="1" applyBorder="1" applyAlignment="1">
      <alignment horizontal="center" vertical="center" wrapText="1"/>
    </xf>
    <xf numFmtId="0" fontId="36" fillId="6" borderId="14" xfId="0" applyFont="1" applyFill="1" applyBorder="1" applyAlignment="1">
      <alignment horizontal="center" vertical="center" wrapText="1"/>
    </xf>
    <xf numFmtId="0" fontId="36" fillId="6" borderId="13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3" fontId="24" fillId="3" borderId="11" xfId="0" applyNumberFormat="1" applyFont="1" applyFill="1" applyBorder="1" applyAlignment="1">
      <alignment horizontal="center" vertical="center" wrapText="1"/>
    </xf>
    <xf numFmtId="3" fontId="24" fillId="3" borderId="8" xfId="0" applyNumberFormat="1" applyFont="1" applyFill="1" applyBorder="1" applyAlignment="1">
      <alignment horizontal="center" vertical="center" wrapText="1"/>
    </xf>
    <xf numFmtId="3" fontId="24" fillId="3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 shrinkToFit="1"/>
      <protection locked="0"/>
    </xf>
    <xf numFmtId="41" fontId="33" fillId="0" borderId="2" xfId="1" applyFont="1" applyBorder="1" applyProtection="1">
      <alignment vertical="center"/>
      <protection locked="0"/>
    </xf>
    <xf numFmtId="176" fontId="33" fillId="0" borderId="2" xfId="0" applyNumberFormat="1" applyFont="1" applyFill="1" applyBorder="1" applyAlignment="1" applyProtection="1">
      <alignment horizontal="center" vertical="center"/>
      <protection locked="0"/>
    </xf>
    <xf numFmtId="14" fontId="33" fillId="0" borderId="2" xfId="0" applyNumberFormat="1" applyFont="1" applyBorder="1" applyAlignment="1" applyProtection="1">
      <alignment horizontal="center" vertical="center"/>
      <protection locked="0"/>
    </xf>
    <xf numFmtId="176" fontId="33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3" fontId="30" fillId="0" borderId="2" xfId="0" applyNumberFormat="1" applyFont="1" applyBorder="1" applyAlignment="1" applyProtection="1">
      <alignment horizontal="right" vertical="center" wrapText="1"/>
      <protection locked="0"/>
    </xf>
    <xf numFmtId="176" fontId="0" fillId="0" borderId="2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41" fontId="0" fillId="0" borderId="2" xfId="1" applyFont="1" applyBorder="1" applyProtection="1">
      <alignment vertical="center"/>
      <protection locked="0"/>
    </xf>
    <xf numFmtId="41" fontId="0" fillId="0" borderId="2" xfId="1" applyFont="1" applyBorder="1" applyAlignment="1" applyProtection="1">
      <alignment horizontal="center" vertical="center" shrinkToFit="1"/>
    </xf>
    <xf numFmtId="0" fontId="0" fillId="0" borderId="2" xfId="0" applyBorder="1" applyAlignment="1" applyProtection="1">
      <alignment horizontal="center" vertical="center"/>
    </xf>
    <xf numFmtId="41" fontId="0" fillId="0" borderId="2" xfId="0" applyNumberFormat="1" applyBorder="1" applyProtection="1">
      <alignment vertical="center"/>
    </xf>
    <xf numFmtId="41" fontId="0" fillId="0" borderId="2" xfId="1" applyFont="1" applyBorder="1" applyProtection="1">
      <alignment vertical="center"/>
    </xf>
  </cellXfs>
  <cellStyles count="2">
    <cellStyle name="쉼표 [0]" xfId="1" builtinId="6"/>
    <cellStyle name="표준" xfId="0" builtinId="0"/>
  </cellStyles>
  <dxfs count="4"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28576</xdr:colOff>
      <xdr:row>0</xdr:row>
      <xdr:rowOff>1</xdr:rowOff>
    </xdr:from>
    <xdr:ext cx="571499" cy="592930"/>
    <xdr:pic>
      <xdr:nvPicPr>
        <xdr:cNvPr id="2" name="그림 1">
          <a:extLst>
            <a:ext uri="{FF2B5EF4-FFF2-40B4-BE49-F238E27FC236}">
              <a16:creationId xmlns:a16="http://schemas.microsoft.com/office/drawing/2014/main" id="{A119A891-9AF6-4E47-B074-6B90E7FD7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6" y="1"/>
          <a:ext cx="571499" cy="59293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E480-8A48-4C89-9993-1904F94382AB}">
  <sheetPr>
    <tabColor rgb="FFFFFF00"/>
    <pageSetUpPr fitToPage="1"/>
  </sheetPr>
  <dimension ref="B1:R39"/>
  <sheetViews>
    <sheetView tabSelected="1" zoomScale="85" zoomScaleNormal="85" workbookViewId="0">
      <pane ySplit="5" topLeftCell="A9" activePane="bottomLeft" state="frozen"/>
      <selection pane="bottomLeft" activeCell="B1" sqref="B1:L1"/>
    </sheetView>
  </sheetViews>
  <sheetFormatPr defaultRowHeight="17.100000000000001" customHeight="1"/>
  <cols>
    <col min="1" max="1" width="3.375" customWidth="1"/>
    <col min="2" max="2" width="11" bestFit="1" customWidth="1"/>
    <col min="3" max="3" width="10.625" customWidth="1"/>
    <col min="4" max="4" width="14.625" bestFit="1" customWidth="1"/>
    <col min="6" max="12" width="11.625" customWidth="1"/>
    <col min="13" max="13" width="21.25" customWidth="1"/>
    <col min="14" max="14" width="12.625" bestFit="1" customWidth="1"/>
    <col min="16" max="16" width="9.25" customWidth="1"/>
    <col min="18" max="18" width="10.375" bestFit="1" customWidth="1"/>
  </cols>
  <sheetData>
    <row r="1" spans="2:16" ht="32.25" thickBot="1">
      <c r="B1" s="77" t="s">
        <v>214</v>
      </c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2:16" ht="32.25" thickBot="1">
      <c r="B2" s="91" t="s">
        <v>204</v>
      </c>
      <c r="C2" s="92"/>
      <c r="D2" s="92"/>
      <c r="E2" s="92"/>
      <c r="F2" s="93"/>
      <c r="G2" s="45"/>
      <c r="H2" s="45"/>
      <c r="I2" s="45"/>
      <c r="J2" s="45"/>
      <c r="K2" s="45"/>
      <c r="L2" s="45"/>
    </row>
    <row r="3" spans="2:16" ht="38.25" customHeight="1">
      <c r="B3" s="84" t="s">
        <v>205</v>
      </c>
      <c r="C3" s="85"/>
      <c r="D3" s="62" t="s">
        <v>208</v>
      </c>
      <c r="E3" s="86" t="s">
        <v>209</v>
      </c>
      <c r="F3" s="85"/>
      <c r="G3" s="24"/>
      <c r="H3" s="24"/>
      <c r="I3" s="24"/>
      <c r="J3" s="24"/>
      <c r="K3" s="24"/>
      <c r="L3" s="24"/>
    </row>
    <row r="4" spans="2:16" ht="23.25" customHeight="1">
      <c r="B4" s="58" t="s">
        <v>206</v>
      </c>
      <c r="C4" s="59" t="s">
        <v>207</v>
      </c>
      <c r="D4" s="63" t="s">
        <v>206</v>
      </c>
      <c r="E4" s="89" t="s">
        <v>210</v>
      </c>
      <c r="F4" s="90"/>
      <c r="G4" s="24"/>
      <c r="H4" s="24"/>
      <c r="I4" s="24"/>
      <c r="J4" s="24"/>
      <c r="K4" s="24"/>
      <c r="L4" s="24"/>
    </row>
    <row r="5" spans="2:16" ht="24.75" customHeight="1" thickBot="1">
      <c r="B5" s="60" t="str">
        <f>IF(C5&gt;=0.1, "O", "X")</f>
        <v>O</v>
      </c>
      <c r="C5" s="61">
        <f>ROUND(L37/L38,4)</f>
        <v>0.13109999999999999</v>
      </c>
      <c r="D5" s="64" t="str">
        <f>IF(L20/L38&gt;=0.5,"O","X")</f>
        <v>O</v>
      </c>
      <c r="E5" s="87">
        <f>IFERROR(LOOKUP(L38, '(수정금지) 회계 정산 및 검증 수수료 기준표'!H4:H9, '(수정금지) 회계 정산 및 검증 수수료 기준표'!J4:J9), "")</f>
        <v>325454.54545454541</v>
      </c>
      <c r="F5" s="88"/>
      <c r="G5" s="24"/>
      <c r="H5" s="24"/>
      <c r="I5" s="24"/>
      <c r="J5" s="24"/>
      <c r="K5" s="24"/>
      <c r="L5" s="24"/>
    </row>
    <row r="6" spans="2:16" ht="20.100000000000001" customHeight="1">
      <c r="C6" s="1"/>
      <c r="D6" s="1"/>
      <c r="E6" s="1"/>
      <c r="F6" s="1"/>
      <c r="G6" s="1"/>
      <c r="H6" s="1"/>
      <c r="I6" s="1"/>
      <c r="J6" s="1"/>
      <c r="K6" s="1"/>
      <c r="L6" s="1"/>
    </row>
    <row r="7" spans="2:16" s="1" customFormat="1" ht="17.100000000000001" customHeight="1">
      <c r="B7" s="2" t="s">
        <v>10</v>
      </c>
      <c r="C7" s="2" t="s">
        <v>0</v>
      </c>
      <c r="D7" s="2" t="s">
        <v>10</v>
      </c>
      <c r="E7" s="2" t="s">
        <v>33</v>
      </c>
      <c r="F7" s="2" t="s">
        <v>1</v>
      </c>
      <c r="G7" s="2" t="s">
        <v>2</v>
      </c>
      <c r="H7" s="2" t="s">
        <v>3</v>
      </c>
      <c r="I7" s="2" t="s">
        <v>4</v>
      </c>
      <c r="J7" s="2" t="s">
        <v>5</v>
      </c>
      <c r="K7" s="2" t="s">
        <v>6</v>
      </c>
      <c r="L7" s="2" t="s">
        <v>7</v>
      </c>
      <c r="M7" s="15"/>
      <c r="N7" s="65"/>
      <c r="O7" s="65"/>
      <c r="P7" s="65"/>
    </row>
    <row r="8" spans="2:16" ht="17.100000000000001" customHeight="1">
      <c r="B8" s="76" t="s">
        <v>11</v>
      </c>
      <c r="C8" s="69" t="s">
        <v>200</v>
      </c>
      <c r="D8" s="69" t="s">
        <v>189</v>
      </c>
      <c r="E8" s="3" t="s">
        <v>8</v>
      </c>
      <c r="F8" s="67">
        <v>1500000</v>
      </c>
      <c r="G8" s="67">
        <v>1500000</v>
      </c>
      <c r="H8" s="67">
        <v>1500000</v>
      </c>
      <c r="I8" s="67">
        <v>1500000</v>
      </c>
      <c r="J8" s="67"/>
      <c r="K8" s="67"/>
      <c r="L8" s="67">
        <f>SUM(F8:K8)</f>
        <v>6000000</v>
      </c>
      <c r="M8" s="16"/>
      <c r="N8" s="65"/>
      <c r="O8" s="65"/>
      <c r="P8" s="65"/>
    </row>
    <row r="9" spans="2:16" ht="17.100000000000001" customHeight="1">
      <c r="B9" s="76"/>
      <c r="C9" s="69"/>
      <c r="D9" s="69"/>
      <c r="E9" s="13" t="s">
        <v>9</v>
      </c>
      <c r="F9" s="68"/>
      <c r="G9" s="68"/>
      <c r="H9" s="68"/>
      <c r="I9" s="68"/>
      <c r="J9" s="68"/>
      <c r="K9" s="68"/>
      <c r="L9" s="68">
        <f t="shared" ref="L9:L13" si="0">SUM(F9:K9)</f>
        <v>0</v>
      </c>
      <c r="M9" s="16"/>
      <c r="N9" s="65"/>
      <c r="O9" s="65"/>
      <c r="P9" s="65"/>
    </row>
    <row r="10" spans="2:16" ht="17.100000000000001" customHeight="1">
      <c r="B10" s="76"/>
      <c r="C10" s="69" t="s">
        <v>200</v>
      </c>
      <c r="D10" s="69" t="s">
        <v>189</v>
      </c>
      <c r="E10" s="3" t="s">
        <v>8</v>
      </c>
      <c r="F10" s="67"/>
      <c r="G10" s="67"/>
      <c r="H10" s="67"/>
      <c r="I10" s="67"/>
      <c r="J10" s="67"/>
      <c r="K10" s="67"/>
      <c r="L10" s="67">
        <f>SUM(F10:K10)</f>
        <v>0</v>
      </c>
      <c r="M10" s="16"/>
      <c r="N10" s="65"/>
      <c r="O10" s="65"/>
      <c r="P10" s="65"/>
    </row>
    <row r="11" spans="2:16" ht="17.100000000000001" customHeight="1">
      <c r="B11" s="76"/>
      <c r="C11" s="69"/>
      <c r="D11" s="69"/>
      <c r="E11" s="13" t="s">
        <v>9</v>
      </c>
      <c r="F11" s="68"/>
      <c r="G11" s="68"/>
      <c r="H11" s="68"/>
      <c r="I11" s="68"/>
      <c r="J11" s="68">
        <v>1000000</v>
      </c>
      <c r="K11" s="68">
        <v>1000000</v>
      </c>
      <c r="L11" s="68">
        <f t="shared" si="0"/>
        <v>2000000</v>
      </c>
      <c r="M11" s="16"/>
      <c r="N11" s="65"/>
      <c r="O11" s="65"/>
      <c r="P11" s="65"/>
    </row>
    <row r="12" spans="2:16" ht="17.100000000000001" customHeight="1">
      <c r="B12" s="76"/>
      <c r="C12" s="69" t="s">
        <v>201</v>
      </c>
      <c r="D12" s="79" t="s">
        <v>193</v>
      </c>
      <c r="E12" s="3" t="s">
        <v>8</v>
      </c>
      <c r="F12" s="67">
        <v>1000000</v>
      </c>
      <c r="G12" s="67">
        <v>1000000</v>
      </c>
      <c r="H12" s="67">
        <v>1000000</v>
      </c>
      <c r="I12" s="67">
        <v>800000</v>
      </c>
      <c r="J12" s="67"/>
      <c r="K12" s="67"/>
      <c r="L12" s="67">
        <f>SUM(F12:K12)</f>
        <v>3800000</v>
      </c>
      <c r="M12" s="16"/>
      <c r="N12" s="65"/>
      <c r="O12" s="65"/>
      <c r="P12" s="65"/>
    </row>
    <row r="13" spans="2:16" ht="17.100000000000001" customHeight="1">
      <c r="B13" s="76"/>
      <c r="C13" s="69"/>
      <c r="D13" s="69"/>
      <c r="E13" s="13" t="s">
        <v>9</v>
      </c>
      <c r="F13" s="68"/>
      <c r="G13" s="68"/>
      <c r="H13" s="68"/>
      <c r="I13" s="68">
        <v>200000</v>
      </c>
      <c r="J13" s="68">
        <v>1000000</v>
      </c>
      <c r="K13" s="68">
        <v>1000000</v>
      </c>
      <c r="L13" s="68">
        <f t="shared" si="0"/>
        <v>2200000</v>
      </c>
      <c r="M13" s="16"/>
      <c r="N13" s="65"/>
      <c r="O13" s="65"/>
      <c r="P13" s="65"/>
    </row>
    <row r="14" spans="2:16" ht="17.100000000000001" customHeight="1">
      <c r="B14" s="76"/>
      <c r="C14" s="69" t="s">
        <v>202</v>
      </c>
      <c r="D14" s="69" t="s">
        <v>191</v>
      </c>
      <c r="E14" s="3" t="s">
        <v>8</v>
      </c>
      <c r="F14" s="67">
        <v>1500000</v>
      </c>
      <c r="G14" s="67">
        <v>1500000</v>
      </c>
      <c r="H14" s="67">
        <v>1500000</v>
      </c>
      <c r="I14" s="67">
        <v>1500000</v>
      </c>
      <c r="J14" s="67">
        <v>1500000</v>
      </c>
      <c r="K14" s="67">
        <v>1500000</v>
      </c>
      <c r="L14" s="67">
        <f t="shared" ref="L14:L20" si="1">SUM(F14:K14)</f>
        <v>9000000</v>
      </c>
      <c r="M14" s="16"/>
    </row>
    <row r="15" spans="2:16" ht="17.100000000000001" customHeight="1">
      <c r="B15" s="76"/>
      <c r="C15" s="69"/>
      <c r="D15" s="69"/>
      <c r="E15" s="13" t="s">
        <v>9</v>
      </c>
      <c r="F15" s="68"/>
      <c r="G15" s="68"/>
      <c r="H15" s="68"/>
      <c r="I15" s="68"/>
      <c r="J15" s="68"/>
      <c r="K15" s="68"/>
      <c r="L15" s="68">
        <f t="shared" si="1"/>
        <v>0</v>
      </c>
      <c r="M15" s="16"/>
    </row>
    <row r="16" spans="2:16" ht="17.100000000000001" customHeight="1">
      <c r="B16" s="76"/>
      <c r="C16" s="70"/>
      <c r="D16" s="71"/>
      <c r="E16" s="3" t="s">
        <v>8</v>
      </c>
      <c r="F16" s="67"/>
      <c r="G16" s="67"/>
      <c r="H16" s="67"/>
      <c r="I16" s="67"/>
      <c r="J16" s="67"/>
      <c r="K16" s="67"/>
      <c r="L16" s="67">
        <f t="shared" si="1"/>
        <v>0</v>
      </c>
      <c r="M16" s="16"/>
    </row>
    <row r="17" spans="2:18" ht="17.100000000000001" customHeight="1">
      <c r="B17" s="76"/>
      <c r="C17" s="70"/>
      <c r="D17" s="70"/>
      <c r="E17" s="13" t="s">
        <v>9</v>
      </c>
      <c r="F17" s="68"/>
      <c r="G17" s="68"/>
      <c r="H17" s="68"/>
      <c r="I17" s="68"/>
      <c r="J17" s="68"/>
      <c r="K17" s="68"/>
      <c r="L17" s="68">
        <f t="shared" si="1"/>
        <v>0</v>
      </c>
      <c r="M17" s="16"/>
    </row>
    <row r="18" spans="2:18" ht="17.100000000000001" customHeight="1">
      <c r="B18" s="76"/>
      <c r="C18" s="80" t="s">
        <v>194</v>
      </c>
      <c r="D18" s="81"/>
      <c r="E18" s="46" t="s">
        <v>195</v>
      </c>
      <c r="F18" s="47">
        <f>SUM(F8,F10,F12,F14,F16)</f>
        <v>4000000</v>
      </c>
      <c r="G18" s="47">
        <f t="shared" ref="G18:K18" si="2">SUM(G8,G10,G12,G14,G16)</f>
        <v>4000000</v>
      </c>
      <c r="H18" s="47">
        <f t="shared" si="2"/>
        <v>4000000</v>
      </c>
      <c r="I18" s="47">
        <f t="shared" si="2"/>
        <v>3800000</v>
      </c>
      <c r="J18" s="47">
        <f t="shared" si="2"/>
        <v>1500000</v>
      </c>
      <c r="K18" s="47">
        <f t="shared" si="2"/>
        <v>1500000</v>
      </c>
      <c r="L18" s="47">
        <f t="shared" si="1"/>
        <v>18800000</v>
      </c>
      <c r="M18" s="16"/>
      <c r="N18" s="48">
        <f>SUM(L8,L10,L12,L14,L16)</f>
        <v>18800000</v>
      </c>
    </row>
    <row r="19" spans="2:18" ht="17.100000000000001" customHeight="1">
      <c r="B19" s="76"/>
      <c r="C19" s="82"/>
      <c r="D19" s="83"/>
      <c r="E19" s="46" t="s">
        <v>196</v>
      </c>
      <c r="F19" s="47">
        <f>SUM(F9,F11,F13,F15,F17)</f>
        <v>0</v>
      </c>
      <c r="G19" s="47">
        <f t="shared" ref="G19:K19" si="3">SUM(G9,G11,G13,G15,G17)</f>
        <v>0</v>
      </c>
      <c r="H19" s="47">
        <f t="shared" si="3"/>
        <v>0</v>
      </c>
      <c r="I19" s="47">
        <f t="shared" si="3"/>
        <v>200000</v>
      </c>
      <c r="J19" s="47">
        <f t="shared" si="3"/>
        <v>2000000</v>
      </c>
      <c r="K19" s="47">
        <f t="shared" si="3"/>
        <v>2000000</v>
      </c>
      <c r="L19" s="47">
        <f t="shared" si="1"/>
        <v>4200000</v>
      </c>
      <c r="M19" s="16"/>
      <c r="N19" s="48">
        <f>SUM(L9,L11,L13,L15,L17)</f>
        <v>4200000</v>
      </c>
    </row>
    <row r="20" spans="2:18" ht="17.100000000000001" customHeight="1">
      <c r="B20" s="76"/>
      <c r="C20" s="75" t="s">
        <v>7</v>
      </c>
      <c r="D20" s="75"/>
      <c r="E20" s="75"/>
      <c r="F20" s="12">
        <f t="shared" ref="F20:K20" si="4">SUM(F8:F17)</f>
        <v>4000000</v>
      </c>
      <c r="G20" s="12">
        <f t="shared" si="4"/>
        <v>4000000</v>
      </c>
      <c r="H20" s="12">
        <f t="shared" si="4"/>
        <v>4000000</v>
      </c>
      <c r="I20" s="12">
        <f t="shared" si="4"/>
        <v>4000000</v>
      </c>
      <c r="J20" s="12">
        <f t="shared" si="4"/>
        <v>3500000</v>
      </c>
      <c r="K20" s="12">
        <f t="shared" si="4"/>
        <v>3500000</v>
      </c>
      <c r="L20" s="12">
        <f t="shared" si="1"/>
        <v>23000000</v>
      </c>
      <c r="M20" s="16" t="s">
        <v>31</v>
      </c>
      <c r="N20" s="48">
        <f>SUM(L8:L17)</f>
        <v>23000000</v>
      </c>
    </row>
    <row r="21" spans="2:18" ht="17.100000000000001" customHeight="1">
      <c r="B21" s="76" t="s">
        <v>14</v>
      </c>
      <c r="C21" s="69" t="s">
        <v>198</v>
      </c>
      <c r="D21" s="69"/>
      <c r="E21" s="3" t="s">
        <v>8</v>
      </c>
      <c r="F21" s="67"/>
      <c r="G21" s="67">
        <v>0</v>
      </c>
      <c r="H21" s="67"/>
      <c r="I21" s="67"/>
      <c r="J21" s="67"/>
      <c r="K21" s="67">
        <v>6200000</v>
      </c>
      <c r="L21" s="67">
        <f t="shared" ref="L21:L24" si="5">SUM(F21:K21)</f>
        <v>6200000</v>
      </c>
      <c r="M21" s="16"/>
    </row>
    <row r="22" spans="2:18" ht="17.100000000000001" customHeight="1">
      <c r="B22" s="76"/>
      <c r="C22" s="69"/>
      <c r="D22" s="69"/>
      <c r="E22" s="13" t="s">
        <v>9</v>
      </c>
      <c r="F22" s="68"/>
      <c r="G22" s="68"/>
      <c r="H22" s="68"/>
      <c r="I22" s="68"/>
      <c r="J22" s="68"/>
      <c r="K22" s="68">
        <v>0</v>
      </c>
      <c r="L22" s="68">
        <f t="shared" si="5"/>
        <v>0</v>
      </c>
      <c r="M22" s="16"/>
      <c r="R22" s="11"/>
    </row>
    <row r="23" spans="2:18" ht="17.100000000000001" customHeight="1">
      <c r="B23" s="76"/>
      <c r="C23" s="69"/>
      <c r="D23" s="69"/>
      <c r="E23" s="3" t="s">
        <v>8</v>
      </c>
      <c r="F23" s="4"/>
      <c r="G23" s="4"/>
      <c r="H23" s="4"/>
      <c r="I23" s="4"/>
      <c r="J23" s="4"/>
      <c r="K23" s="4"/>
      <c r="L23" s="4">
        <f t="shared" si="5"/>
        <v>0</v>
      </c>
      <c r="M23" s="16"/>
      <c r="R23" s="11"/>
    </row>
    <row r="24" spans="2:18" ht="17.100000000000001" customHeight="1">
      <c r="B24" s="76"/>
      <c r="C24" s="69"/>
      <c r="D24" s="69"/>
      <c r="E24" s="13" t="s">
        <v>9</v>
      </c>
      <c r="F24" s="14"/>
      <c r="G24" s="14"/>
      <c r="H24" s="14"/>
      <c r="I24" s="14"/>
      <c r="J24" s="14"/>
      <c r="K24" s="14"/>
      <c r="L24" s="14">
        <f t="shared" si="5"/>
        <v>0</v>
      </c>
      <c r="M24" s="16"/>
      <c r="R24" s="11"/>
    </row>
    <row r="25" spans="2:18" ht="17.100000000000001" customHeight="1">
      <c r="B25" s="76"/>
      <c r="C25" s="80" t="s">
        <v>194</v>
      </c>
      <c r="D25" s="81"/>
      <c r="E25" s="46" t="s">
        <v>195</v>
      </c>
      <c r="F25" s="47">
        <f>SUM(F21,F23)</f>
        <v>0</v>
      </c>
      <c r="G25" s="47">
        <f t="shared" ref="G25:K25" si="6">SUM(G21,G23)</f>
        <v>0</v>
      </c>
      <c r="H25" s="47">
        <f t="shared" si="6"/>
        <v>0</v>
      </c>
      <c r="I25" s="47">
        <f t="shared" si="6"/>
        <v>0</v>
      </c>
      <c r="J25" s="47">
        <f t="shared" si="6"/>
        <v>0</v>
      </c>
      <c r="K25" s="47">
        <f t="shared" si="6"/>
        <v>6200000</v>
      </c>
      <c r="L25" s="47">
        <f>SUM(F25:K25)</f>
        <v>6200000</v>
      </c>
      <c r="M25" s="16"/>
      <c r="N25" s="48">
        <f>SUM(L21,L23)</f>
        <v>6200000</v>
      </c>
      <c r="R25" s="11"/>
    </row>
    <row r="26" spans="2:18" ht="17.100000000000001" customHeight="1">
      <c r="B26" s="76"/>
      <c r="C26" s="82"/>
      <c r="D26" s="83"/>
      <c r="E26" s="46" t="s">
        <v>196</v>
      </c>
      <c r="F26" s="47">
        <f>SUM(F22,F24)</f>
        <v>0</v>
      </c>
      <c r="G26" s="47">
        <f t="shared" ref="G26:K26" si="7">SUM(G22,G24)</f>
        <v>0</v>
      </c>
      <c r="H26" s="47">
        <f t="shared" si="7"/>
        <v>0</v>
      </c>
      <c r="I26" s="47">
        <f t="shared" si="7"/>
        <v>0</v>
      </c>
      <c r="J26" s="47">
        <f t="shared" si="7"/>
        <v>0</v>
      </c>
      <c r="K26" s="47">
        <f t="shared" si="7"/>
        <v>0</v>
      </c>
      <c r="L26" s="47">
        <f>SUM(F26:K26)</f>
        <v>0</v>
      </c>
      <c r="M26" s="16"/>
      <c r="N26" s="48">
        <f>SUM(L22,L24)</f>
        <v>0</v>
      </c>
      <c r="R26" s="11"/>
    </row>
    <row r="27" spans="2:18" ht="17.100000000000001" customHeight="1">
      <c r="B27" s="76"/>
      <c r="C27" s="75" t="s">
        <v>7</v>
      </c>
      <c r="D27" s="75"/>
      <c r="E27" s="75"/>
      <c r="F27" s="12">
        <f>SUM(F21:F24)</f>
        <v>0</v>
      </c>
      <c r="G27" s="12">
        <f t="shared" ref="G27:K27" si="8">SUM(G21:G24)</f>
        <v>0</v>
      </c>
      <c r="H27" s="12">
        <f t="shared" si="8"/>
        <v>0</v>
      </c>
      <c r="I27" s="12">
        <f t="shared" si="8"/>
        <v>0</v>
      </c>
      <c r="J27" s="12">
        <f t="shared" si="8"/>
        <v>0</v>
      </c>
      <c r="K27" s="12">
        <f t="shared" si="8"/>
        <v>6200000</v>
      </c>
      <c r="L27" s="12">
        <f>SUM(F27:K27)</f>
        <v>6200000</v>
      </c>
      <c r="M27" s="16" t="s">
        <v>31</v>
      </c>
      <c r="N27" s="48">
        <f>SUM(L23,L25)</f>
        <v>6200000</v>
      </c>
    </row>
    <row r="28" spans="2:18" ht="17.100000000000001" customHeight="1">
      <c r="B28" s="76" t="s">
        <v>188</v>
      </c>
      <c r="C28" s="69" t="s">
        <v>199</v>
      </c>
      <c r="D28" s="69"/>
      <c r="E28" s="3" t="s">
        <v>12</v>
      </c>
      <c r="F28" s="67">
        <v>1000000</v>
      </c>
      <c r="G28" s="67">
        <v>1000000</v>
      </c>
      <c r="H28" s="67">
        <v>1000000</v>
      </c>
      <c r="I28" s="67">
        <v>1000000</v>
      </c>
      <c r="J28" s="67">
        <v>1000000</v>
      </c>
      <c r="K28" s="67">
        <v>0</v>
      </c>
      <c r="L28" s="67">
        <f t="shared" ref="L28:L31" si="9">SUM(F28:K28)</f>
        <v>5000000</v>
      </c>
      <c r="M28" s="16"/>
      <c r="O28" s="44"/>
    </row>
    <row r="29" spans="2:18" ht="17.100000000000001" customHeight="1">
      <c r="B29" s="76"/>
      <c r="C29" s="69"/>
      <c r="D29" s="69"/>
      <c r="E29" s="13" t="s">
        <v>13</v>
      </c>
      <c r="F29" s="68"/>
      <c r="G29" s="68"/>
      <c r="H29" s="68"/>
      <c r="I29" s="68"/>
      <c r="J29" s="68"/>
      <c r="K29" s="68"/>
      <c r="L29" s="68">
        <f t="shared" si="9"/>
        <v>0</v>
      </c>
      <c r="M29" s="16"/>
    </row>
    <row r="30" spans="2:18" ht="17.100000000000001" customHeight="1">
      <c r="B30" s="76"/>
      <c r="C30" s="69"/>
      <c r="D30" s="69"/>
      <c r="E30" s="3" t="s">
        <v>8</v>
      </c>
      <c r="F30" s="4"/>
      <c r="G30" s="4"/>
      <c r="H30" s="4"/>
      <c r="I30" s="4"/>
      <c r="J30" s="4"/>
      <c r="K30" s="4"/>
      <c r="L30" s="4">
        <f t="shared" si="9"/>
        <v>0</v>
      </c>
      <c r="M30" s="16"/>
    </row>
    <row r="31" spans="2:18" ht="17.100000000000001" customHeight="1">
      <c r="B31" s="76"/>
      <c r="C31" s="69"/>
      <c r="D31" s="69"/>
      <c r="E31" s="13" t="s">
        <v>9</v>
      </c>
      <c r="F31" s="14"/>
      <c r="G31" s="14"/>
      <c r="H31" s="14"/>
      <c r="I31" s="14"/>
      <c r="J31" s="14"/>
      <c r="K31" s="14"/>
      <c r="L31" s="14">
        <f t="shared" si="9"/>
        <v>0</v>
      </c>
      <c r="M31" s="16"/>
    </row>
    <row r="32" spans="2:18" ht="17.100000000000001" customHeight="1">
      <c r="B32" s="76"/>
      <c r="C32" s="80" t="s">
        <v>194</v>
      </c>
      <c r="D32" s="81"/>
      <c r="E32" s="46" t="s">
        <v>195</v>
      </c>
      <c r="F32" s="47">
        <f>SUM(F28,F30)</f>
        <v>1000000</v>
      </c>
      <c r="G32" s="47">
        <f t="shared" ref="G32:K32" si="10">SUM(G28,G30)</f>
        <v>1000000</v>
      </c>
      <c r="H32" s="47">
        <f t="shared" si="10"/>
        <v>1000000</v>
      </c>
      <c r="I32" s="47">
        <f t="shared" si="10"/>
        <v>1000000</v>
      </c>
      <c r="J32" s="47">
        <f t="shared" si="10"/>
        <v>1000000</v>
      </c>
      <c r="K32" s="47">
        <f t="shared" si="10"/>
        <v>0</v>
      </c>
      <c r="L32" s="47">
        <f t="shared" ref="L32:L37" si="11">SUM(F32:K32)</f>
        <v>5000000</v>
      </c>
      <c r="M32" s="16"/>
    </row>
    <row r="33" spans="2:16" ht="17.100000000000001" customHeight="1">
      <c r="B33" s="76"/>
      <c r="C33" s="82"/>
      <c r="D33" s="83"/>
      <c r="E33" s="46" t="s">
        <v>196</v>
      </c>
      <c r="F33" s="47">
        <f>SUM(F29,F31)</f>
        <v>0</v>
      </c>
      <c r="G33" s="47">
        <f t="shared" ref="G33:K33" si="12">SUM(G29,G31)</f>
        <v>0</v>
      </c>
      <c r="H33" s="47">
        <f t="shared" si="12"/>
        <v>0</v>
      </c>
      <c r="I33" s="47">
        <f t="shared" si="12"/>
        <v>0</v>
      </c>
      <c r="J33" s="47">
        <f t="shared" si="12"/>
        <v>0</v>
      </c>
      <c r="K33" s="47">
        <f t="shared" si="12"/>
        <v>0</v>
      </c>
      <c r="L33" s="47">
        <f t="shared" si="11"/>
        <v>0</v>
      </c>
      <c r="M33" s="16"/>
    </row>
    <row r="34" spans="2:16" ht="17.100000000000001" customHeight="1">
      <c r="B34" s="76"/>
      <c r="C34" s="75" t="s">
        <v>7</v>
      </c>
      <c r="D34" s="75"/>
      <c r="E34" s="75"/>
      <c r="F34" s="12">
        <f>SUM(F28:F31)</f>
        <v>1000000</v>
      </c>
      <c r="G34" s="12">
        <f t="shared" ref="G34:K34" si="13">SUM(G28:G31)</f>
        <v>1000000</v>
      </c>
      <c r="H34" s="12">
        <f t="shared" si="13"/>
        <v>1000000</v>
      </c>
      <c r="I34" s="12">
        <f t="shared" si="13"/>
        <v>1000000</v>
      </c>
      <c r="J34" s="12">
        <f t="shared" si="13"/>
        <v>1000000</v>
      </c>
      <c r="K34" s="12">
        <f t="shared" si="13"/>
        <v>0</v>
      </c>
      <c r="L34" s="12">
        <f t="shared" si="11"/>
        <v>5000000</v>
      </c>
      <c r="M34" s="16" t="s">
        <v>31</v>
      </c>
    </row>
    <row r="35" spans="2:16" ht="16.5" customHeight="1" thickBot="1">
      <c r="B35" s="50" t="s">
        <v>15</v>
      </c>
      <c r="C35" s="78" t="s">
        <v>15</v>
      </c>
      <c r="D35" s="78"/>
      <c r="E35" s="51" t="s">
        <v>9</v>
      </c>
      <c r="F35" s="52"/>
      <c r="G35" s="53"/>
      <c r="H35" s="53"/>
      <c r="I35" s="53"/>
      <c r="J35" s="53"/>
      <c r="K35" s="54">
        <v>325455</v>
      </c>
      <c r="L35" s="55">
        <f t="shared" si="11"/>
        <v>325455</v>
      </c>
      <c r="M35" s="16"/>
    </row>
    <row r="36" spans="2:16" ht="17.100000000000001" customHeight="1" thickTop="1">
      <c r="B36" s="73" t="s">
        <v>197</v>
      </c>
      <c r="C36" s="73"/>
      <c r="D36" s="73"/>
      <c r="E36" s="49" t="s">
        <v>8</v>
      </c>
      <c r="F36" s="56">
        <f>SUM(F18,F25,F32)</f>
        <v>5000000</v>
      </c>
      <c r="G36" s="56">
        <f t="shared" ref="G36:K36" si="14">SUM(G18,G25,G32)</f>
        <v>5000000</v>
      </c>
      <c r="H36" s="56">
        <f t="shared" si="14"/>
        <v>5000000</v>
      </c>
      <c r="I36" s="56">
        <f t="shared" si="14"/>
        <v>4800000</v>
      </c>
      <c r="J36" s="56">
        <f t="shared" si="14"/>
        <v>2500000</v>
      </c>
      <c r="K36" s="56">
        <f t="shared" si="14"/>
        <v>7700000</v>
      </c>
      <c r="L36" s="56">
        <f t="shared" si="11"/>
        <v>30000000</v>
      </c>
      <c r="M36" s="72" t="s">
        <v>31</v>
      </c>
    </row>
    <row r="37" spans="2:16" ht="17.100000000000001" customHeight="1">
      <c r="B37" s="74"/>
      <c r="C37" s="74"/>
      <c r="D37" s="74"/>
      <c r="E37" s="6" t="s">
        <v>9</v>
      </c>
      <c r="F37" s="57">
        <f>SUM(F19,F26,F33,F35)</f>
        <v>0</v>
      </c>
      <c r="G37" s="57">
        <f t="shared" ref="G37:K37" si="15">SUM(G19,G26,G33,G35)</f>
        <v>0</v>
      </c>
      <c r="H37" s="57">
        <f t="shared" si="15"/>
        <v>0</v>
      </c>
      <c r="I37" s="57">
        <f t="shared" si="15"/>
        <v>200000</v>
      </c>
      <c r="J37" s="57">
        <f t="shared" si="15"/>
        <v>2000000</v>
      </c>
      <c r="K37" s="57">
        <f t="shared" si="15"/>
        <v>2325455</v>
      </c>
      <c r="L37" s="57">
        <f t="shared" si="11"/>
        <v>4525455</v>
      </c>
      <c r="M37" s="72"/>
      <c r="N37" s="66"/>
      <c r="O37" s="66"/>
      <c r="P37" s="66"/>
    </row>
    <row r="38" spans="2:16" ht="17.100000000000001" customHeight="1">
      <c r="B38" s="74"/>
      <c r="C38" s="74"/>
      <c r="D38" s="74"/>
      <c r="E38" s="6" t="s">
        <v>16</v>
      </c>
      <c r="F38" s="57">
        <f>SUM(F36:F37)</f>
        <v>5000000</v>
      </c>
      <c r="G38" s="57">
        <f t="shared" ref="G38:L38" si="16">SUM(G36:G37)</f>
        <v>5000000</v>
      </c>
      <c r="H38" s="57">
        <f t="shared" si="16"/>
        <v>5000000</v>
      </c>
      <c r="I38" s="57">
        <f t="shared" si="16"/>
        <v>5000000</v>
      </c>
      <c r="J38" s="57">
        <f t="shared" si="16"/>
        <v>4500000</v>
      </c>
      <c r="K38" s="57">
        <f t="shared" si="16"/>
        <v>10025455</v>
      </c>
      <c r="L38" s="57">
        <f t="shared" si="16"/>
        <v>34525455</v>
      </c>
      <c r="M38" s="72"/>
      <c r="N38" s="66"/>
      <c r="O38" s="66"/>
      <c r="P38" s="66"/>
    </row>
    <row r="39" spans="2:16" ht="17.100000000000001" customHeight="1">
      <c r="L39" s="16" t="s">
        <v>32</v>
      </c>
    </row>
  </sheetData>
  <mergeCells count="32">
    <mergeCell ref="B3:C3"/>
    <mergeCell ref="E3:F3"/>
    <mergeCell ref="E5:F5"/>
    <mergeCell ref="E4:F4"/>
    <mergeCell ref="B2:F2"/>
    <mergeCell ref="B1:L1"/>
    <mergeCell ref="C21:D22"/>
    <mergeCell ref="C35:D35"/>
    <mergeCell ref="C28:D29"/>
    <mergeCell ref="B8:B20"/>
    <mergeCell ref="C8:C9"/>
    <mergeCell ref="D8:D9"/>
    <mergeCell ref="C12:C13"/>
    <mergeCell ref="D12:D13"/>
    <mergeCell ref="C10:C11"/>
    <mergeCell ref="D10:D11"/>
    <mergeCell ref="C18:D19"/>
    <mergeCell ref="C25:D26"/>
    <mergeCell ref="C32:D33"/>
    <mergeCell ref="C23:D24"/>
    <mergeCell ref="C30:D31"/>
    <mergeCell ref="C14:C15"/>
    <mergeCell ref="D14:D15"/>
    <mergeCell ref="C16:C17"/>
    <mergeCell ref="D16:D17"/>
    <mergeCell ref="M36:M38"/>
    <mergeCell ref="B36:D38"/>
    <mergeCell ref="C20:E20"/>
    <mergeCell ref="B21:B27"/>
    <mergeCell ref="C27:E27"/>
    <mergeCell ref="B28:B34"/>
    <mergeCell ref="C34:E34"/>
  </mergeCells>
  <phoneticPr fontId="2" type="noConversion"/>
  <conditionalFormatting sqref="B4:D5">
    <cfRule type="containsText" dxfId="0" priority="2" operator="containsText" text="O">
      <formula>NOT(ISERROR(SEARCH("O",B4)))</formula>
    </cfRule>
    <cfRule type="containsText" dxfId="1" priority="1" operator="containsText" text="X">
      <formula>NOT(ISERROR(SEARCH("X",B4)))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3DFD-64F3-4635-8163-702F16D0FB6A}">
  <sheetPr>
    <tabColor rgb="FFFFC000"/>
  </sheetPr>
  <dimension ref="A1:K9"/>
  <sheetViews>
    <sheetView workbookViewId="0">
      <selection activeCell="A3" sqref="A3"/>
    </sheetView>
  </sheetViews>
  <sheetFormatPr defaultRowHeight="16.5"/>
  <cols>
    <col min="1" max="1" width="4" style="1" bestFit="1" customWidth="1"/>
    <col min="2" max="2" width="7.125" bestFit="1" customWidth="1"/>
    <col min="3" max="3" width="5.25" bestFit="1" customWidth="1"/>
    <col min="4" max="4" width="20.25" bestFit="1" customWidth="1"/>
    <col min="5" max="5" width="11.75" bestFit="1" customWidth="1"/>
    <col min="6" max="6" width="10.875" bestFit="1" customWidth="1"/>
    <col min="7" max="7" width="7.5" bestFit="1" customWidth="1"/>
    <col min="8" max="8" width="11.125" bestFit="1" customWidth="1"/>
    <col min="9" max="9" width="11.875" bestFit="1" customWidth="1"/>
    <col min="10" max="10" width="5.25" bestFit="1" customWidth="1"/>
    <col min="11" max="11" width="17.125" customWidth="1"/>
  </cols>
  <sheetData>
    <row r="1" spans="1:11">
      <c r="A1" s="94" t="s">
        <v>46</v>
      </c>
      <c r="B1" s="94" t="s">
        <v>45</v>
      </c>
      <c r="C1" s="94" t="s">
        <v>44</v>
      </c>
      <c r="D1" s="94" t="s">
        <v>10</v>
      </c>
      <c r="E1" s="95" t="s">
        <v>43</v>
      </c>
      <c r="F1" s="95" t="s">
        <v>42</v>
      </c>
      <c r="G1" s="95" t="s">
        <v>41</v>
      </c>
      <c r="H1" s="94" t="s">
        <v>40</v>
      </c>
      <c r="I1" s="94"/>
      <c r="J1" s="94"/>
      <c r="K1" s="95" t="s">
        <v>39</v>
      </c>
    </row>
    <row r="2" spans="1:11">
      <c r="A2" s="94"/>
      <c r="B2" s="94"/>
      <c r="C2" s="94"/>
      <c r="D2" s="94"/>
      <c r="E2" s="94"/>
      <c r="F2" s="94"/>
      <c r="G2" s="94"/>
      <c r="H2" s="43" t="s">
        <v>38</v>
      </c>
      <c r="I2" s="43" t="s">
        <v>37</v>
      </c>
      <c r="J2" s="43" t="s">
        <v>36</v>
      </c>
      <c r="K2" s="94"/>
    </row>
    <row r="3" spans="1:11">
      <c r="A3" s="132">
        <v>1</v>
      </c>
      <c r="B3" s="133" t="s">
        <v>203</v>
      </c>
      <c r="C3" s="133" t="s">
        <v>211</v>
      </c>
      <c r="D3" s="134" t="s">
        <v>35</v>
      </c>
      <c r="E3" s="144">
        <f>IFERROR(VLOOKUP(D3,'(참고)2025년 적용 SW기술자 평균임금'!$B$9:$C$25,2,FALSE),0)</f>
        <v>11853218</v>
      </c>
      <c r="F3" s="135">
        <v>3000000</v>
      </c>
      <c r="G3" s="136">
        <v>0.5</v>
      </c>
      <c r="H3" s="137">
        <v>46143</v>
      </c>
      <c r="I3" s="137">
        <v>46265</v>
      </c>
      <c r="J3" s="145">
        <f>MONTH(I3)-MONTH(H3)+1</f>
        <v>4</v>
      </c>
      <c r="K3" s="146">
        <f>MIN(E3,F3)*G3*J3</f>
        <v>6000000</v>
      </c>
    </row>
    <row r="4" spans="1:11">
      <c r="A4" s="132">
        <v>2</v>
      </c>
      <c r="B4" s="133" t="s">
        <v>203</v>
      </c>
      <c r="C4" s="133" t="s">
        <v>211</v>
      </c>
      <c r="D4" s="134" t="s">
        <v>190</v>
      </c>
      <c r="E4" s="144">
        <f>IFERROR(VLOOKUP(D4,'(참고)2025년 적용 SW기술자 평균임금'!$B$9:$C$25,2,FALSE),0)</f>
        <v>6901660</v>
      </c>
      <c r="F4" s="135">
        <v>3000000</v>
      </c>
      <c r="G4" s="136">
        <v>0.33333333333300003</v>
      </c>
      <c r="H4" s="137">
        <v>46266</v>
      </c>
      <c r="I4" s="137">
        <v>46326</v>
      </c>
      <c r="J4" s="145">
        <f t="shared" ref="J4:J8" si="0">MONTH(I4)-MONTH(H4)+1</f>
        <v>2</v>
      </c>
      <c r="K4" s="146">
        <f>MIN(E4,F4)*G4*J4</f>
        <v>1999999.9999980002</v>
      </c>
    </row>
    <row r="5" spans="1:11">
      <c r="A5" s="132">
        <v>3</v>
      </c>
      <c r="B5" s="133" t="s">
        <v>201</v>
      </c>
      <c r="C5" s="133" t="s">
        <v>212</v>
      </c>
      <c r="D5" s="134" t="s">
        <v>192</v>
      </c>
      <c r="E5" s="144">
        <f>IFERROR(VLOOKUP(D5,'(참고)2025년 적용 SW기술자 평균임금'!$B$9:$C$25,2,FALSE),0)</f>
        <v>9740667</v>
      </c>
      <c r="F5" s="135">
        <v>2000000</v>
      </c>
      <c r="G5" s="138">
        <v>0.5</v>
      </c>
      <c r="H5" s="137">
        <v>46143</v>
      </c>
      <c r="I5" s="137">
        <v>46326</v>
      </c>
      <c r="J5" s="145">
        <f t="shared" si="0"/>
        <v>6</v>
      </c>
      <c r="K5" s="146">
        <f t="shared" ref="K5:K8" si="1">MIN(E5,F5)*G5*J5</f>
        <v>6000000</v>
      </c>
    </row>
    <row r="6" spans="1:11">
      <c r="A6" s="132">
        <v>4</v>
      </c>
      <c r="B6" s="133" t="s">
        <v>202</v>
      </c>
      <c r="C6" s="133" t="s">
        <v>213</v>
      </c>
      <c r="D6" s="134" t="s">
        <v>190</v>
      </c>
      <c r="E6" s="144">
        <f>IFERROR(VLOOKUP(D6,'(참고)2025년 적용 SW기술자 평균임금'!$B$9:$C$25,2,FALSE),0)</f>
        <v>6901660</v>
      </c>
      <c r="F6" s="135">
        <v>3000000</v>
      </c>
      <c r="G6" s="138">
        <v>0.5</v>
      </c>
      <c r="H6" s="137">
        <v>46143</v>
      </c>
      <c r="I6" s="137">
        <v>46326</v>
      </c>
      <c r="J6" s="145">
        <f t="shared" si="0"/>
        <v>6</v>
      </c>
      <c r="K6" s="146">
        <f t="shared" si="1"/>
        <v>9000000</v>
      </c>
    </row>
    <row r="7" spans="1:11">
      <c r="A7" s="132">
        <v>5</v>
      </c>
      <c r="B7" s="132"/>
      <c r="C7" s="132"/>
      <c r="D7" s="139"/>
      <c r="E7" s="144">
        <f>IFERROR(VLOOKUP(D7,'(참고)2025년 적용 SW기술자 평균임금'!$B$9:$C$25,2,FALSE),0)</f>
        <v>0</v>
      </c>
      <c r="F7" s="140"/>
      <c r="G7" s="141"/>
      <c r="H7" s="142"/>
      <c r="I7" s="142"/>
      <c r="J7" s="145">
        <f t="shared" si="0"/>
        <v>1</v>
      </c>
      <c r="K7" s="146">
        <f t="shared" si="1"/>
        <v>0</v>
      </c>
    </row>
    <row r="8" spans="1:11">
      <c r="A8" s="132"/>
      <c r="B8" s="132"/>
      <c r="C8" s="132"/>
      <c r="D8" s="139"/>
      <c r="E8" s="144">
        <f>IFERROR(VLOOKUP(D8,'(참고)2025년 적용 SW기술자 평균임금'!$B$9:$C$25,2,FALSE),0)</f>
        <v>0</v>
      </c>
      <c r="F8" s="143"/>
      <c r="G8" s="132"/>
      <c r="H8" s="132"/>
      <c r="I8" s="132"/>
      <c r="J8" s="145">
        <f t="shared" si="0"/>
        <v>1</v>
      </c>
      <c r="K8" s="146">
        <f t="shared" si="1"/>
        <v>0</v>
      </c>
    </row>
    <row r="9" spans="1:11">
      <c r="A9" s="76" t="s">
        <v>34</v>
      </c>
      <c r="B9" s="76"/>
      <c r="C9" s="76"/>
      <c r="D9" s="76"/>
      <c r="E9" s="76"/>
      <c r="F9" s="76"/>
      <c r="G9" s="76"/>
      <c r="H9" s="76"/>
      <c r="I9" s="76"/>
      <c r="J9" s="76"/>
      <c r="K9" s="147">
        <f>SUM(K3:K8)</f>
        <v>22999999.999998</v>
      </c>
    </row>
  </sheetData>
  <sheetProtection algorithmName="SHA-512" hashValue="pkaIFAQ8QVflzXNkWEpkXawD7NryFXM1CGkZSKZF4+tA+QxejtGYjz1ZgP2onmD6AWty+M65+NCRjKYz3QFBqA==" saltValue="otl4/ORwuWclQpIQJODv5A==" spinCount="100000" sheet="1" selectLockedCells="1"/>
  <mergeCells count="10">
    <mergeCell ref="A1:A2"/>
    <mergeCell ref="A9:J9"/>
    <mergeCell ref="K1:K2"/>
    <mergeCell ref="H1:J1"/>
    <mergeCell ref="G1:G2"/>
    <mergeCell ref="F1:F2"/>
    <mergeCell ref="B1:B2"/>
    <mergeCell ref="C1:C2"/>
    <mergeCell ref="E1:E2"/>
    <mergeCell ref="D1:D2"/>
  </mergeCells>
  <phoneticPr fontId="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5D290D-0A07-4350-BC35-3237AB2D2A06}">
          <x14:formula1>
            <xm:f>'(참고)2025년 적용 SW기술자 평균임금'!$B$9:$B$25</xm:f>
          </x14:formula1>
          <xm:sqref>D3:D8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C506-8978-4795-8C21-DC89F4689E77}">
  <dimension ref="A1:J119"/>
  <sheetViews>
    <sheetView topLeftCell="A9" workbookViewId="0">
      <selection activeCell="D21" sqref="D21"/>
    </sheetView>
  </sheetViews>
  <sheetFormatPr defaultRowHeight="16.5"/>
  <cols>
    <col min="1" max="1" width="1.75" customWidth="1"/>
    <col min="2" max="2" width="18" customWidth="1"/>
    <col min="3" max="5" width="13.125" customWidth="1"/>
    <col min="6" max="6" width="24.375" customWidth="1"/>
  </cols>
  <sheetData>
    <row r="1" spans="1:10" ht="12.75" customHeight="1"/>
    <row r="2" spans="1:10" ht="24" customHeight="1">
      <c r="A2" s="22"/>
      <c r="B2" s="97" t="s">
        <v>215</v>
      </c>
      <c r="C2" s="97"/>
      <c r="D2" s="97"/>
      <c r="E2" s="97"/>
      <c r="F2" s="97"/>
      <c r="G2" s="21"/>
      <c r="H2" s="21"/>
      <c r="I2" s="21"/>
      <c r="J2" s="21"/>
    </row>
    <row r="3" spans="1:10" ht="10.5" customHeight="1"/>
    <row r="4" spans="1:10" s="17" customFormat="1" ht="38.25" customHeight="1">
      <c r="A4" s="19"/>
      <c r="B4" s="99" t="s">
        <v>216</v>
      </c>
      <c r="C4" s="99"/>
      <c r="D4" s="99"/>
      <c r="E4" s="99"/>
      <c r="F4" s="99"/>
      <c r="G4" s="19"/>
      <c r="H4" s="19"/>
      <c r="I4" s="19"/>
      <c r="J4" s="19"/>
    </row>
    <row r="5" spans="1:10" s="17" customFormat="1" ht="9.75" customHeight="1"/>
    <row r="6" spans="1:10" s="17" customFormat="1" ht="18.75" customHeight="1">
      <c r="A6" s="20"/>
      <c r="B6" s="98" t="s">
        <v>74</v>
      </c>
      <c r="C6" s="98"/>
      <c r="D6" s="98"/>
      <c r="E6" s="98"/>
      <c r="F6" s="98"/>
      <c r="G6" s="19"/>
      <c r="H6" s="19"/>
      <c r="I6" s="19"/>
      <c r="J6" s="19"/>
    </row>
    <row r="7" spans="1:10" s="17" customFormat="1" ht="15.75" customHeight="1">
      <c r="B7" s="118"/>
      <c r="C7" s="118"/>
      <c r="D7" s="118"/>
      <c r="E7" s="119"/>
      <c r="F7" s="119" t="s">
        <v>73</v>
      </c>
    </row>
    <row r="8" spans="1:10" s="17" customFormat="1" ht="32.25" customHeight="1">
      <c r="B8" s="120" t="s">
        <v>72</v>
      </c>
      <c r="C8" s="121" t="s">
        <v>71</v>
      </c>
      <c r="D8" s="121" t="s">
        <v>70</v>
      </c>
      <c r="E8" s="121" t="s">
        <v>69</v>
      </c>
      <c r="F8" s="122" t="s">
        <v>68</v>
      </c>
    </row>
    <row r="9" spans="1:10" s="17" customFormat="1" ht="28.5" customHeight="1">
      <c r="B9" s="123" t="s">
        <v>217</v>
      </c>
      <c r="C9" s="129">
        <v>11853218</v>
      </c>
      <c r="D9" s="115">
        <v>578206</v>
      </c>
      <c r="E9" s="115">
        <v>72276</v>
      </c>
      <c r="F9" s="124"/>
    </row>
    <row r="10" spans="1:10" s="17" customFormat="1" ht="28.5" customHeight="1">
      <c r="B10" s="125" t="s">
        <v>67</v>
      </c>
      <c r="C10" s="130">
        <v>10707960</v>
      </c>
      <c r="D10" s="116">
        <v>522340</v>
      </c>
      <c r="E10" s="116">
        <v>65292</v>
      </c>
      <c r="F10" s="126" t="s">
        <v>66</v>
      </c>
    </row>
    <row r="11" spans="1:10" s="17" customFormat="1" ht="28.5" customHeight="1">
      <c r="B11" s="125" t="s">
        <v>192</v>
      </c>
      <c r="C11" s="130">
        <v>9740667</v>
      </c>
      <c r="D11" s="116">
        <v>475154</v>
      </c>
      <c r="E11" s="116">
        <v>59394</v>
      </c>
      <c r="F11" s="126"/>
    </row>
    <row r="12" spans="1:10" s="17" customFormat="1" ht="28.5" customHeight="1">
      <c r="B12" s="125" t="s">
        <v>218</v>
      </c>
      <c r="C12" s="130">
        <v>8499309</v>
      </c>
      <c r="D12" s="116">
        <v>414600</v>
      </c>
      <c r="E12" s="116">
        <v>51825</v>
      </c>
      <c r="F12" s="126"/>
    </row>
    <row r="13" spans="1:10" s="17" customFormat="1" ht="28.5" customHeight="1">
      <c r="B13" s="125" t="s">
        <v>219</v>
      </c>
      <c r="C13" s="130">
        <v>10086804</v>
      </c>
      <c r="D13" s="116">
        <v>492039</v>
      </c>
      <c r="E13" s="116">
        <v>61505</v>
      </c>
      <c r="F13" s="126"/>
    </row>
    <row r="14" spans="1:10" s="17" customFormat="1" ht="34.5" customHeight="1">
      <c r="B14" s="125" t="s">
        <v>65</v>
      </c>
      <c r="C14" s="130">
        <v>11103230</v>
      </c>
      <c r="D14" s="116">
        <v>541621</v>
      </c>
      <c r="E14" s="116">
        <v>67703</v>
      </c>
      <c r="F14" s="126" t="s">
        <v>64</v>
      </c>
    </row>
    <row r="15" spans="1:10" s="17" customFormat="1" ht="28.5" customHeight="1">
      <c r="B15" s="125" t="s">
        <v>63</v>
      </c>
      <c r="C15" s="130">
        <v>6901660</v>
      </c>
      <c r="D15" s="116">
        <v>336666</v>
      </c>
      <c r="E15" s="116">
        <v>42083</v>
      </c>
      <c r="F15" s="126" t="s">
        <v>62</v>
      </c>
    </row>
    <row r="16" spans="1:10" s="17" customFormat="1" ht="28.5" customHeight="1">
      <c r="B16" s="125" t="s">
        <v>61</v>
      </c>
      <c r="C16" s="130">
        <v>5159246</v>
      </c>
      <c r="D16" s="116">
        <v>251671</v>
      </c>
      <c r="E16" s="116">
        <v>31459</v>
      </c>
      <c r="F16" s="126"/>
    </row>
    <row r="17" spans="1:6" s="17" customFormat="1" ht="28.5" customHeight="1">
      <c r="B17" s="125" t="s">
        <v>220</v>
      </c>
      <c r="C17" s="130">
        <v>7754124</v>
      </c>
      <c r="D17" s="116">
        <v>378250</v>
      </c>
      <c r="E17" s="116">
        <v>47281</v>
      </c>
      <c r="F17" s="126" t="s">
        <v>60</v>
      </c>
    </row>
    <row r="18" spans="1:6" s="17" customFormat="1" ht="28.5" customHeight="1">
      <c r="B18" s="125" t="s">
        <v>221</v>
      </c>
      <c r="C18" s="130">
        <v>5840196</v>
      </c>
      <c r="D18" s="116">
        <v>284888</v>
      </c>
      <c r="E18" s="116">
        <v>35611</v>
      </c>
      <c r="F18" s="126" t="s">
        <v>59</v>
      </c>
    </row>
    <row r="19" spans="1:6" s="17" customFormat="1" ht="28.5" customHeight="1">
      <c r="B19" s="125" t="s">
        <v>58</v>
      </c>
      <c r="C19" s="130">
        <v>10649117</v>
      </c>
      <c r="D19" s="116">
        <v>519469</v>
      </c>
      <c r="E19" s="116">
        <v>64934</v>
      </c>
      <c r="F19" s="126" t="s">
        <v>222</v>
      </c>
    </row>
    <row r="20" spans="1:6" s="17" customFormat="1" ht="28.5" customHeight="1">
      <c r="B20" s="125" t="s">
        <v>57</v>
      </c>
      <c r="C20" s="130">
        <v>5170016</v>
      </c>
      <c r="D20" s="116">
        <v>252196</v>
      </c>
      <c r="E20" s="116">
        <v>31524</v>
      </c>
      <c r="F20" s="126"/>
    </row>
    <row r="21" spans="1:6" s="17" customFormat="1" ht="28.5" customHeight="1">
      <c r="B21" s="125" t="s">
        <v>223</v>
      </c>
      <c r="C21" s="130">
        <v>11793500</v>
      </c>
      <c r="D21" s="116">
        <v>575293</v>
      </c>
      <c r="E21" s="116">
        <v>71912</v>
      </c>
      <c r="F21" s="126" t="s">
        <v>56</v>
      </c>
    </row>
    <row r="22" spans="1:6" s="17" customFormat="1" ht="28.5" customHeight="1">
      <c r="B22" s="125" t="s">
        <v>55</v>
      </c>
      <c r="C22" s="130">
        <v>11042071</v>
      </c>
      <c r="D22" s="116">
        <v>538638</v>
      </c>
      <c r="E22" s="116">
        <v>67330</v>
      </c>
      <c r="F22" s="126"/>
    </row>
    <row r="23" spans="1:6" s="17" customFormat="1" ht="28.5" customHeight="1">
      <c r="B23" s="125" t="s">
        <v>54</v>
      </c>
      <c r="C23" s="130">
        <v>4053137</v>
      </c>
      <c r="D23" s="116">
        <v>197714</v>
      </c>
      <c r="E23" s="116">
        <v>24714</v>
      </c>
      <c r="F23" s="126"/>
    </row>
    <row r="24" spans="1:6" s="17" customFormat="1" ht="28.5" customHeight="1">
      <c r="B24" s="125" t="s">
        <v>53</v>
      </c>
      <c r="C24" s="130">
        <v>11745154</v>
      </c>
      <c r="D24" s="116">
        <v>572934</v>
      </c>
      <c r="E24" s="116">
        <v>71617</v>
      </c>
      <c r="F24" s="126"/>
    </row>
    <row r="25" spans="1:6" s="17" customFormat="1" ht="28.5" customHeight="1">
      <c r="B25" s="127" t="s">
        <v>52</v>
      </c>
      <c r="C25" s="131">
        <v>10411680</v>
      </c>
      <c r="D25" s="117">
        <v>507887</v>
      </c>
      <c r="E25" s="117">
        <v>63486</v>
      </c>
      <c r="F25" s="128" t="s">
        <v>51</v>
      </c>
    </row>
    <row r="26" spans="1:6" s="17" customFormat="1" ht="7.5" customHeight="1"/>
    <row r="27" spans="1:6" s="17" customFormat="1" ht="215.25" customHeight="1">
      <c r="B27" s="100" t="s">
        <v>50</v>
      </c>
      <c r="C27" s="100"/>
      <c r="D27" s="100"/>
      <c r="E27" s="100"/>
      <c r="F27" s="100"/>
    </row>
    <row r="28" spans="1:6" s="17" customFormat="1" ht="9.75" customHeight="1"/>
    <row r="29" spans="1:6" s="17" customFormat="1">
      <c r="B29" s="18" t="s">
        <v>49</v>
      </c>
    </row>
    <row r="30" spans="1:6" s="17" customFormat="1" ht="9" customHeight="1"/>
    <row r="31" spans="1:6" s="17" customFormat="1" ht="19.5">
      <c r="A31" s="101" t="s">
        <v>48</v>
      </c>
      <c r="B31" s="101"/>
      <c r="C31" s="101"/>
      <c r="D31" s="101"/>
      <c r="E31" s="101"/>
      <c r="F31" s="101"/>
    </row>
    <row r="32" spans="1:6" s="17" customFormat="1" ht="33" customHeight="1">
      <c r="A32" s="96" t="s">
        <v>47</v>
      </c>
      <c r="B32" s="96"/>
      <c r="C32" s="96"/>
      <c r="D32" s="96"/>
      <c r="E32" s="96"/>
      <c r="F32" s="96"/>
    </row>
    <row r="33" s="17" customFormat="1"/>
    <row r="34" s="17" customFormat="1"/>
    <row r="35" s="17" customFormat="1"/>
    <row r="36" s="17" customFormat="1"/>
    <row r="37" s="17" customFormat="1"/>
    <row r="38" s="17" customFormat="1"/>
    <row r="39" s="17" customFormat="1"/>
    <row r="40" s="17" customFormat="1"/>
    <row r="41" s="17" customFormat="1"/>
    <row r="42" s="17" customFormat="1"/>
    <row r="43" s="17" customFormat="1"/>
    <row r="44" s="17" customFormat="1"/>
    <row r="45" s="17" customFormat="1"/>
    <row r="46" s="17" customFormat="1"/>
    <row r="47" s="17" customFormat="1"/>
    <row r="48" s="17" customFormat="1"/>
    <row r="49" s="17" customFormat="1"/>
    <row r="50" s="17" customFormat="1"/>
    <row r="51" s="17" customFormat="1"/>
    <row r="52" s="17" customFormat="1"/>
    <row r="53" s="17" customFormat="1"/>
    <row r="54" s="17" customFormat="1"/>
    <row r="55" s="17" customFormat="1"/>
    <row r="56" s="17" customFormat="1"/>
    <row r="57" s="17" customFormat="1"/>
    <row r="58" s="17" customFormat="1"/>
    <row r="59" s="17" customFormat="1"/>
    <row r="60" s="17" customFormat="1"/>
    <row r="61" s="17" customFormat="1"/>
    <row r="62" s="17" customFormat="1"/>
    <row r="63" s="17" customFormat="1"/>
    <row r="64" s="17" customFormat="1"/>
    <row r="65" s="17" customFormat="1"/>
    <row r="66" s="17" customFormat="1"/>
    <row r="67" s="17" customFormat="1"/>
    <row r="68" s="17" customFormat="1"/>
    <row r="69" s="17" customFormat="1"/>
    <row r="70" s="17" customFormat="1"/>
    <row r="71" s="17" customFormat="1"/>
    <row r="72" s="17" customFormat="1"/>
    <row r="73" s="17" customFormat="1"/>
    <row r="74" s="17" customFormat="1"/>
    <row r="75" s="17" customFormat="1"/>
    <row r="76" s="17" customFormat="1"/>
    <row r="77" s="17" customFormat="1"/>
    <row r="78" s="17" customFormat="1"/>
    <row r="79" s="17" customFormat="1"/>
    <row r="80" s="17" customFormat="1"/>
    <row r="81" s="17" customFormat="1"/>
    <row r="82" s="17" customFormat="1"/>
    <row r="83" s="17" customFormat="1"/>
    <row r="84" s="17" customFormat="1"/>
    <row r="85" s="17" customFormat="1"/>
    <row r="86" s="17" customFormat="1"/>
    <row r="87" s="17" customFormat="1"/>
    <row r="88" s="17" customFormat="1"/>
    <row r="89" s="17" customFormat="1"/>
    <row r="90" s="17" customFormat="1"/>
    <row r="91" s="17" customFormat="1"/>
    <row r="92" s="17" customFormat="1"/>
    <row r="93" s="17" customFormat="1"/>
    <row r="94" s="17" customFormat="1"/>
    <row r="95" s="17" customFormat="1"/>
    <row r="96" s="17" customFormat="1"/>
    <row r="97" s="17" customFormat="1"/>
    <row r="98" s="17" customFormat="1"/>
    <row r="99" s="17" customFormat="1"/>
    <row r="100" s="17" customFormat="1"/>
    <row r="101" s="17" customFormat="1"/>
    <row r="102" s="17" customFormat="1"/>
    <row r="103" s="17" customFormat="1"/>
    <row r="104" s="17" customFormat="1"/>
    <row r="105" s="17" customFormat="1"/>
    <row r="106" s="17" customFormat="1"/>
    <row r="107" s="17" customFormat="1"/>
    <row r="108" s="17" customFormat="1"/>
    <row r="109" s="17" customFormat="1"/>
    <row r="110" s="17" customFormat="1"/>
    <row r="111" s="17" customFormat="1"/>
    <row r="112" s="17" customFormat="1"/>
    <row r="113" s="17" customFormat="1"/>
    <row r="114" s="17" customFormat="1"/>
    <row r="115" s="17" customFormat="1"/>
    <row r="116" s="17" customFormat="1"/>
    <row r="117" s="17" customFormat="1"/>
    <row r="118" s="17" customFormat="1"/>
    <row r="119" s="17" customFormat="1"/>
  </sheetData>
  <mergeCells count="6">
    <mergeCell ref="A32:F32"/>
    <mergeCell ref="B2:F2"/>
    <mergeCell ref="B6:F6"/>
    <mergeCell ref="B4:F4"/>
    <mergeCell ref="B27:F27"/>
    <mergeCell ref="A31:F31"/>
  </mergeCells>
  <phoneticPr fontId="2" type="noConversion"/>
  <pageMargins left="0.43" right="0.38" top="0.52" bottom="0.17" header="0.3" footer="0.17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444D1-BE05-4AC2-8F40-B5717C59D85A}">
  <dimension ref="A1:F35"/>
  <sheetViews>
    <sheetView workbookViewId="0">
      <selection activeCell="F16" sqref="F16"/>
    </sheetView>
  </sheetViews>
  <sheetFormatPr defaultColWidth="9" defaultRowHeight="16.5"/>
  <cols>
    <col min="1" max="1" width="5" style="17" customWidth="1"/>
    <col min="2" max="2" width="9.25" style="17" customWidth="1"/>
    <col min="3" max="3" width="13.625" style="24" customWidth="1"/>
    <col min="4" max="4" width="14.375" style="24" customWidth="1"/>
    <col min="5" max="5" width="64.5" style="17" customWidth="1"/>
    <col min="6" max="6" width="36.75" style="23" customWidth="1"/>
    <col min="7" max="16384" width="9" style="17"/>
  </cols>
  <sheetData>
    <row r="1" spans="1:6" ht="23.25" customHeight="1">
      <c r="A1" s="102" t="s">
        <v>187</v>
      </c>
      <c r="B1" s="102"/>
      <c r="C1" s="102"/>
      <c r="D1" s="102"/>
      <c r="E1" s="102"/>
      <c r="F1" s="102"/>
    </row>
    <row r="2" spans="1:6" ht="12" customHeight="1">
      <c r="A2" s="42"/>
      <c r="B2" s="42"/>
      <c r="C2" s="42"/>
      <c r="D2" s="42"/>
      <c r="E2" s="42"/>
      <c r="F2" s="41"/>
    </row>
    <row r="3" spans="1:6">
      <c r="A3" s="40" t="s">
        <v>186</v>
      </c>
      <c r="B3" s="40" t="s">
        <v>185</v>
      </c>
      <c r="C3" s="40" t="s">
        <v>184</v>
      </c>
      <c r="D3" s="40" t="s">
        <v>183</v>
      </c>
      <c r="E3" s="40" t="s">
        <v>182</v>
      </c>
      <c r="F3" s="40" t="s">
        <v>181</v>
      </c>
    </row>
    <row r="4" spans="1:6" customFormat="1" ht="24">
      <c r="A4" s="27">
        <v>1</v>
      </c>
      <c r="B4" s="103" t="s">
        <v>180</v>
      </c>
      <c r="C4" s="29" t="s">
        <v>179</v>
      </c>
      <c r="D4" s="27" t="s">
        <v>178</v>
      </c>
      <c r="E4" s="34" t="s">
        <v>177</v>
      </c>
      <c r="F4" s="30" t="s">
        <v>176</v>
      </c>
    </row>
    <row r="5" spans="1:6" ht="36">
      <c r="A5" s="103">
        <v>2</v>
      </c>
      <c r="B5" s="104"/>
      <c r="C5" s="106" t="s">
        <v>175</v>
      </c>
      <c r="D5" s="27" t="s">
        <v>174</v>
      </c>
      <c r="E5" s="34" t="s">
        <v>173</v>
      </c>
      <c r="F5" s="30" t="s">
        <v>172</v>
      </c>
    </row>
    <row r="6" spans="1:6" ht="27.75" customHeight="1">
      <c r="A6" s="105"/>
      <c r="B6" s="104"/>
      <c r="C6" s="108"/>
      <c r="D6" s="27" t="s">
        <v>171</v>
      </c>
      <c r="E6" s="34" t="s">
        <v>170</v>
      </c>
      <c r="F6" s="30" t="s">
        <v>169</v>
      </c>
    </row>
    <row r="7" spans="1:6" ht="26.25">
      <c r="A7" s="103">
        <v>3</v>
      </c>
      <c r="B7" s="104"/>
      <c r="C7" s="106" t="s">
        <v>168</v>
      </c>
      <c r="D7" s="103" t="s">
        <v>167</v>
      </c>
      <c r="E7" s="31" t="s">
        <v>166</v>
      </c>
      <c r="F7" s="109" t="s">
        <v>165</v>
      </c>
    </row>
    <row r="8" spans="1:6" ht="5.25" customHeight="1">
      <c r="A8" s="104"/>
      <c r="B8" s="104"/>
      <c r="C8" s="107"/>
      <c r="D8" s="104"/>
      <c r="E8" s="37"/>
      <c r="F8" s="110"/>
    </row>
    <row r="9" spans="1:6" ht="24" customHeight="1">
      <c r="A9" s="104"/>
      <c r="B9" s="104"/>
      <c r="C9" s="107"/>
      <c r="D9" s="104"/>
      <c r="E9" s="112" t="s">
        <v>164</v>
      </c>
      <c r="F9" s="110"/>
    </row>
    <row r="10" spans="1:6">
      <c r="A10" s="104"/>
      <c r="B10" s="104"/>
      <c r="C10" s="107"/>
      <c r="D10" s="104"/>
      <c r="E10" s="113"/>
      <c r="F10" s="111"/>
    </row>
    <row r="11" spans="1:6" ht="75.75" customHeight="1">
      <c r="A11" s="27">
        <v>4</v>
      </c>
      <c r="B11" s="105"/>
      <c r="C11" s="29" t="s">
        <v>163</v>
      </c>
      <c r="D11" s="27" t="s">
        <v>162</v>
      </c>
      <c r="E11" s="34" t="s">
        <v>161</v>
      </c>
      <c r="F11" s="30" t="s">
        <v>160</v>
      </c>
    </row>
    <row r="12" spans="1:6" ht="28.5" customHeight="1">
      <c r="A12" s="27">
        <v>5</v>
      </c>
      <c r="B12" s="32" t="s">
        <v>158</v>
      </c>
      <c r="C12" s="29" t="s">
        <v>159</v>
      </c>
      <c r="D12" s="27" t="s">
        <v>158</v>
      </c>
      <c r="E12" s="34" t="s">
        <v>157</v>
      </c>
      <c r="F12" s="39" t="s">
        <v>156</v>
      </c>
    </row>
    <row r="13" spans="1:6" ht="24">
      <c r="A13" s="103">
        <v>6</v>
      </c>
      <c r="B13" s="103" t="s">
        <v>155</v>
      </c>
      <c r="C13" s="106" t="s">
        <v>154</v>
      </c>
      <c r="D13" s="27" t="s">
        <v>153</v>
      </c>
      <c r="E13" s="34" t="s">
        <v>152</v>
      </c>
      <c r="F13" s="30" t="s">
        <v>151</v>
      </c>
    </row>
    <row r="14" spans="1:6" ht="72.75" customHeight="1">
      <c r="A14" s="104"/>
      <c r="B14" s="104"/>
      <c r="C14" s="107"/>
      <c r="D14" s="32" t="s">
        <v>150</v>
      </c>
      <c r="E14" s="35" t="s">
        <v>149</v>
      </c>
      <c r="F14" s="30" t="s">
        <v>148</v>
      </c>
    </row>
    <row r="15" spans="1:6" ht="48">
      <c r="A15" s="105"/>
      <c r="B15" s="105"/>
      <c r="C15" s="108"/>
      <c r="D15" s="27" t="s">
        <v>147</v>
      </c>
      <c r="E15" s="34" t="s">
        <v>146</v>
      </c>
      <c r="F15" s="30" t="s">
        <v>145</v>
      </c>
    </row>
    <row r="16" spans="1:6" ht="36">
      <c r="A16" s="103">
        <v>7</v>
      </c>
      <c r="B16" s="103" t="s">
        <v>144</v>
      </c>
      <c r="C16" s="106" t="s">
        <v>143</v>
      </c>
      <c r="D16" s="27" t="s">
        <v>142</v>
      </c>
      <c r="E16" s="34" t="s">
        <v>141</v>
      </c>
      <c r="F16" s="30" t="s">
        <v>140</v>
      </c>
    </row>
    <row r="17" spans="1:6" ht="45.75" customHeight="1">
      <c r="A17" s="105"/>
      <c r="B17" s="104"/>
      <c r="C17" s="108"/>
      <c r="D17" s="27" t="s">
        <v>139</v>
      </c>
      <c r="E17" s="34" t="s">
        <v>138</v>
      </c>
      <c r="F17" s="30" t="s">
        <v>137</v>
      </c>
    </row>
    <row r="18" spans="1:6" ht="39.75" customHeight="1">
      <c r="A18" s="32">
        <v>8</v>
      </c>
      <c r="B18" s="104"/>
      <c r="C18" s="33" t="s">
        <v>136</v>
      </c>
      <c r="D18" s="32" t="s">
        <v>135</v>
      </c>
      <c r="E18" s="35" t="s">
        <v>134</v>
      </c>
      <c r="F18" s="38" t="s">
        <v>133</v>
      </c>
    </row>
    <row r="19" spans="1:6" ht="36.75" customHeight="1">
      <c r="A19" s="103">
        <v>9</v>
      </c>
      <c r="B19" s="104"/>
      <c r="C19" s="106" t="s">
        <v>132</v>
      </c>
      <c r="D19" s="103" t="s">
        <v>131</v>
      </c>
      <c r="E19" s="31" t="s">
        <v>130</v>
      </c>
      <c r="F19" s="114" t="s">
        <v>129</v>
      </c>
    </row>
    <row r="20" spans="1:6" ht="6.75" customHeight="1">
      <c r="A20" s="104"/>
      <c r="B20" s="104"/>
      <c r="C20" s="107"/>
      <c r="D20" s="104"/>
      <c r="E20" s="37"/>
      <c r="F20" s="110"/>
    </row>
    <row r="21" spans="1:6" ht="99.75" customHeight="1">
      <c r="A21" s="104"/>
      <c r="B21" s="104"/>
      <c r="C21" s="107"/>
      <c r="D21" s="104"/>
      <c r="E21" s="36" t="s">
        <v>128</v>
      </c>
      <c r="F21" s="111"/>
    </row>
    <row r="22" spans="1:6" ht="27.75" customHeight="1">
      <c r="A22" s="103">
        <v>10</v>
      </c>
      <c r="B22" s="103" t="s">
        <v>127</v>
      </c>
      <c r="C22" s="106" t="s">
        <v>126</v>
      </c>
      <c r="D22" s="27" t="s">
        <v>125</v>
      </c>
      <c r="E22" s="34" t="s">
        <v>124</v>
      </c>
      <c r="F22" s="30" t="s">
        <v>123</v>
      </c>
    </row>
    <row r="23" spans="1:6" ht="38.25" customHeight="1">
      <c r="A23" s="105"/>
      <c r="B23" s="105"/>
      <c r="C23" s="108"/>
      <c r="D23" s="27" t="s">
        <v>122</v>
      </c>
      <c r="E23" s="34" t="s">
        <v>121</v>
      </c>
      <c r="F23" s="30" t="s">
        <v>120</v>
      </c>
    </row>
    <row r="24" spans="1:6" ht="39.75" customHeight="1">
      <c r="A24" s="103">
        <v>11</v>
      </c>
      <c r="B24" s="103" t="s">
        <v>119</v>
      </c>
      <c r="C24" s="106" t="s">
        <v>118</v>
      </c>
      <c r="D24" s="32" t="s">
        <v>117</v>
      </c>
      <c r="E24" s="35" t="s">
        <v>116</v>
      </c>
      <c r="F24" s="30" t="s">
        <v>115</v>
      </c>
    </row>
    <row r="25" spans="1:6" ht="27.75" customHeight="1">
      <c r="A25" s="104"/>
      <c r="B25" s="104"/>
      <c r="C25" s="107"/>
      <c r="D25" s="27" t="s">
        <v>114</v>
      </c>
      <c r="E25" s="34" t="s">
        <v>113</v>
      </c>
      <c r="F25" s="30" t="s">
        <v>112</v>
      </c>
    </row>
    <row r="26" spans="1:6" ht="39" customHeight="1">
      <c r="A26" s="105"/>
      <c r="B26" s="104"/>
      <c r="C26" s="108"/>
      <c r="D26" s="27" t="s">
        <v>111</v>
      </c>
      <c r="E26" s="34" t="s">
        <v>110</v>
      </c>
      <c r="F26" s="30" t="s">
        <v>109</v>
      </c>
    </row>
    <row r="27" spans="1:6" ht="41.25" customHeight="1">
      <c r="A27" s="32">
        <v>12</v>
      </c>
      <c r="B27" s="104"/>
      <c r="C27" s="33" t="s">
        <v>108</v>
      </c>
      <c r="D27" s="32" t="s">
        <v>107</v>
      </c>
      <c r="E27" s="31" t="s">
        <v>106</v>
      </c>
      <c r="F27" s="30" t="s">
        <v>105</v>
      </c>
    </row>
    <row r="28" spans="1:6" ht="36">
      <c r="A28" s="103">
        <v>13</v>
      </c>
      <c r="B28" s="103" t="s">
        <v>104</v>
      </c>
      <c r="C28" s="106" t="s">
        <v>103</v>
      </c>
      <c r="D28" s="27" t="s">
        <v>102</v>
      </c>
      <c r="E28" s="26" t="s">
        <v>101</v>
      </c>
      <c r="F28" s="30" t="s">
        <v>100</v>
      </c>
    </row>
    <row r="29" spans="1:6" ht="27" customHeight="1">
      <c r="A29" s="104"/>
      <c r="B29" s="104"/>
      <c r="C29" s="107"/>
      <c r="D29" s="27" t="s">
        <v>99</v>
      </c>
      <c r="E29" s="26" t="s">
        <v>98</v>
      </c>
      <c r="F29" s="30" t="s">
        <v>97</v>
      </c>
    </row>
    <row r="30" spans="1:6" ht="36">
      <c r="A30" s="105"/>
      <c r="B30" s="105"/>
      <c r="C30" s="108"/>
      <c r="D30" s="27" t="s">
        <v>96</v>
      </c>
      <c r="E30" s="26" t="s">
        <v>95</v>
      </c>
      <c r="F30" s="30" t="s">
        <v>94</v>
      </c>
    </row>
    <row r="31" spans="1:6" ht="65.25" customHeight="1">
      <c r="A31" s="32">
        <v>14</v>
      </c>
      <c r="B31" s="103" t="s">
        <v>92</v>
      </c>
      <c r="C31" s="33" t="s">
        <v>93</v>
      </c>
      <c r="D31" s="32" t="s">
        <v>92</v>
      </c>
      <c r="E31" s="31" t="s">
        <v>91</v>
      </c>
      <c r="F31" s="30" t="s">
        <v>90</v>
      </c>
    </row>
    <row r="32" spans="1:6" ht="29.25" customHeight="1">
      <c r="A32" s="27">
        <v>15</v>
      </c>
      <c r="B32" s="104"/>
      <c r="C32" s="29" t="s">
        <v>89</v>
      </c>
      <c r="D32" s="27" t="s">
        <v>88</v>
      </c>
      <c r="E32" s="26" t="s">
        <v>87</v>
      </c>
      <c r="F32" s="25" t="s">
        <v>86</v>
      </c>
    </row>
    <row r="33" spans="1:6" ht="48">
      <c r="A33" s="27">
        <v>16</v>
      </c>
      <c r="B33" s="104"/>
      <c r="C33" s="29" t="s">
        <v>85</v>
      </c>
      <c r="D33" s="27" t="s">
        <v>85</v>
      </c>
      <c r="E33" s="26" t="s">
        <v>84</v>
      </c>
      <c r="F33" s="28" t="s">
        <v>83</v>
      </c>
    </row>
    <row r="34" spans="1:6" ht="40.5" customHeight="1">
      <c r="A34" s="103">
        <v>17</v>
      </c>
      <c r="B34" s="103" t="s">
        <v>82</v>
      </c>
      <c r="C34" s="106" t="s">
        <v>81</v>
      </c>
      <c r="D34" s="27" t="s">
        <v>80</v>
      </c>
      <c r="E34" s="26" t="s">
        <v>79</v>
      </c>
      <c r="F34" s="25" t="s">
        <v>78</v>
      </c>
    </row>
    <row r="35" spans="1:6" ht="52.5" customHeight="1">
      <c r="A35" s="105"/>
      <c r="B35" s="105"/>
      <c r="C35" s="108"/>
      <c r="D35" s="27" t="s">
        <v>77</v>
      </c>
      <c r="E35" s="26" t="s">
        <v>76</v>
      </c>
      <c r="F35" s="25" t="s">
        <v>75</v>
      </c>
    </row>
  </sheetData>
  <mergeCells count="32">
    <mergeCell ref="F19:F21"/>
    <mergeCell ref="D7:D10"/>
    <mergeCell ref="B4:B11"/>
    <mergeCell ref="A34:A35"/>
    <mergeCell ref="B34:B35"/>
    <mergeCell ref="C34:C35"/>
    <mergeCell ref="A28:A30"/>
    <mergeCell ref="B28:B30"/>
    <mergeCell ref="C28:C30"/>
    <mergeCell ref="B31:B33"/>
    <mergeCell ref="A24:A26"/>
    <mergeCell ref="B24:B27"/>
    <mergeCell ref="C24:C26"/>
    <mergeCell ref="A22:A23"/>
    <mergeCell ref="B22:B23"/>
    <mergeCell ref="C22:C23"/>
    <mergeCell ref="A16:A17"/>
    <mergeCell ref="A19:A21"/>
    <mergeCell ref="D19:D21"/>
    <mergeCell ref="B16:B21"/>
    <mergeCell ref="C16:C17"/>
    <mergeCell ref="C19:C21"/>
    <mergeCell ref="A1:F1"/>
    <mergeCell ref="A13:A15"/>
    <mergeCell ref="B13:B15"/>
    <mergeCell ref="C13:C15"/>
    <mergeCell ref="A5:A6"/>
    <mergeCell ref="C5:C6"/>
    <mergeCell ref="A7:A10"/>
    <mergeCell ref="C7:C10"/>
    <mergeCell ref="F7:F10"/>
    <mergeCell ref="E9:E10"/>
  </mergeCells>
  <phoneticPr fontId="2" type="noConversion"/>
  <pageMargins left="0.27559055118110237" right="0.23622047244094491" top="0.55118110236220474" bottom="0.31496062992125984" header="0.31496062992125984" footer="0.31496062992125984"/>
  <pageSetup paperSize="9" scale="9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59BC-1A6C-4BE1-BEF6-EB7E06667627}">
  <dimension ref="B2:J9"/>
  <sheetViews>
    <sheetView workbookViewId="0">
      <selection activeCell="H5" sqref="H5"/>
    </sheetView>
  </sheetViews>
  <sheetFormatPr defaultRowHeight="16.5"/>
  <cols>
    <col min="2" max="2" width="32.25" customWidth="1"/>
    <col min="3" max="4" width="12.375" bestFit="1" customWidth="1"/>
    <col min="5" max="5" width="10.875" bestFit="1" customWidth="1"/>
    <col min="7" max="8" width="13.75" customWidth="1"/>
    <col min="9" max="9" width="13.875" style="1" customWidth="1"/>
    <col min="10" max="10" width="10.875" style="1" bestFit="1" customWidth="1"/>
  </cols>
  <sheetData>
    <row r="2" spans="2:10">
      <c r="G2" s="5" t="s">
        <v>27</v>
      </c>
      <c r="H2" s="5" t="s">
        <v>28</v>
      </c>
      <c r="I2" s="5" t="s">
        <v>29</v>
      </c>
      <c r="J2" s="5" t="s">
        <v>30</v>
      </c>
    </row>
    <row r="3" spans="2:10">
      <c r="B3" s="5" t="s">
        <v>23</v>
      </c>
      <c r="C3" s="5" t="s">
        <v>24</v>
      </c>
      <c r="D3" s="9" t="s">
        <v>25</v>
      </c>
      <c r="E3" s="5" t="s">
        <v>26</v>
      </c>
      <c r="G3" s="8">
        <v>0</v>
      </c>
      <c r="H3" s="8"/>
      <c r="I3" s="8">
        <v>0</v>
      </c>
      <c r="J3" s="8">
        <v>0</v>
      </c>
    </row>
    <row r="4" spans="2:10" ht="17.25">
      <c r="B4" s="7" t="s">
        <v>17</v>
      </c>
      <c r="C4" s="8">
        <v>257000</v>
      </c>
      <c r="D4" s="10">
        <f t="shared" ref="D4:D9" si="0">C4/11*10</f>
        <v>233636.36363636365</v>
      </c>
      <c r="E4" s="8">
        <f t="shared" ref="E4:E9" si="1">C4/11</f>
        <v>23363.636363636364</v>
      </c>
      <c r="G4" s="8">
        <v>20000000</v>
      </c>
      <c r="H4" s="10">
        <f>I3</f>
        <v>0</v>
      </c>
      <c r="I4" s="10">
        <f>G4-J4-1</f>
        <v>19766362.636363637</v>
      </c>
      <c r="J4" s="10">
        <v>233636.36363636365</v>
      </c>
    </row>
    <row r="5" spans="2:10" ht="17.25">
      <c r="B5" s="7" t="s">
        <v>18</v>
      </c>
      <c r="C5" s="8">
        <v>303000</v>
      </c>
      <c r="D5" s="10">
        <f t="shared" si="0"/>
        <v>275454.54545454541</v>
      </c>
      <c r="E5" s="8">
        <f t="shared" si="1"/>
        <v>27545.454545454544</v>
      </c>
      <c r="G5" s="8">
        <v>30000000</v>
      </c>
      <c r="H5" s="10">
        <f t="shared" ref="H5:H9" si="2">I4</f>
        <v>19766362.636363637</v>
      </c>
      <c r="I5" s="10">
        <f t="shared" ref="I5:I9" si="3">G5-J5-1</f>
        <v>29724544.454545453</v>
      </c>
      <c r="J5" s="10">
        <v>275454.54545454541</v>
      </c>
    </row>
    <row r="6" spans="2:10" ht="17.25">
      <c r="B6" s="7" t="s">
        <v>19</v>
      </c>
      <c r="C6" s="8">
        <v>358000</v>
      </c>
      <c r="D6" s="10">
        <f t="shared" si="0"/>
        <v>325454.54545454541</v>
      </c>
      <c r="E6" s="8">
        <f t="shared" si="1"/>
        <v>32545.454545454544</v>
      </c>
      <c r="G6" s="8">
        <v>40000000</v>
      </c>
      <c r="H6" s="10">
        <f t="shared" si="2"/>
        <v>29724544.454545453</v>
      </c>
      <c r="I6" s="10">
        <f t="shared" si="3"/>
        <v>39674544.454545453</v>
      </c>
      <c r="J6" s="10">
        <v>325454.54545454541</v>
      </c>
    </row>
    <row r="7" spans="2:10" ht="17.25">
      <c r="B7" s="7" t="s">
        <v>20</v>
      </c>
      <c r="C7" s="8">
        <v>422000</v>
      </c>
      <c r="D7" s="10">
        <f t="shared" si="0"/>
        <v>383636.36363636359</v>
      </c>
      <c r="E7" s="8">
        <f t="shared" si="1"/>
        <v>38363.63636363636</v>
      </c>
      <c r="G7" s="8">
        <v>50000000</v>
      </c>
      <c r="H7" s="10">
        <f t="shared" si="2"/>
        <v>39674544.454545453</v>
      </c>
      <c r="I7" s="10">
        <f t="shared" si="3"/>
        <v>49616362.636363633</v>
      </c>
      <c r="J7" s="10">
        <v>383636.36363636359</v>
      </c>
    </row>
    <row r="8" spans="2:10" ht="17.25">
      <c r="B8" s="7" t="s">
        <v>21</v>
      </c>
      <c r="C8" s="8">
        <v>549000</v>
      </c>
      <c r="D8" s="10">
        <f t="shared" si="0"/>
        <v>499090.90909090912</v>
      </c>
      <c r="E8" s="8">
        <f t="shared" si="1"/>
        <v>49909.090909090912</v>
      </c>
      <c r="G8" s="8">
        <v>75000000</v>
      </c>
      <c r="H8" s="10">
        <f t="shared" si="2"/>
        <v>49616362.636363633</v>
      </c>
      <c r="I8" s="10">
        <f t="shared" si="3"/>
        <v>74500908.090909094</v>
      </c>
      <c r="J8" s="10">
        <v>499090.90909090912</v>
      </c>
    </row>
    <row r="9" spans="2:10" ht="17.25">
      <c r="B9" s="7" t="s">
        <v>22</v>
      </c>
      <c r="C9" s="8">
        <v>714000</v>
      </c>
      <c r="D9" s="10">
        <f t="shared" si="0"/>
        <v>649090.90909090918</v>
      </c>
      <c r="E9" s="8">
        <f t="shared" si="1"/>
        <v>64909.090909090912</v>
      </c>
      <c r="G9" s="8">
        <v>100000000</v>
      </c>
      <c r="H9" s="10">
        <f t="shared" si="2"/>
        <v>74500908.090909094</v>
      </c>
      <c r="I9" s="10">
        <f t="shared" si="3"/>
        <v>99350908.090909094</v>
      </c>
      <c r="J9" s="10">
        <v>649090.90909090918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1. 월별 지급 계획서</vt:lpstr>
      <vt:lpstr>2. 인건비 산출</vt:lpstr>
      <vt:lpstr>(참고)2025년 적용 SW기술자 평균임금</vt:lpstr>
      <vt:lpstr>(참고)직무체계 및 정의</vt:lpstr>
      <vt:lpstr>(수정금지) 회계 정산 및 검증 수수료 기준표</vt:lpstr>
      <vt:lpstr>'1. 월별 지급 계획서'!Print_Area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KPF 김준혁</cp:lastModifiedBy>
  <cp:lastPrinted>2023-08-03T05:27:53Z</cp:lastPrinted>
  <dcterms:created xsi:type="dcterms:W3CDTF">2023-08-03T00:55:04Z</dcterms:created>
  <dcterms:modified xsi:type="dcterms:W3CDTF">2026-02-24T04:39:18Z</dcterms:modified>
</cp:coreProperties>
</file>